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70" windowHeight="9960" tabRatio="614" activeTab="0"/>
  </bookViews>
  <sheets>
    <sheet name="ORÇAMENTO" sheetId="1" r:id="rId1"/>
    <sheet name="MEM CALC" sheetId="2" r:id="rId2"/>
    <sheet name="CRONOGRAMA" sheetId="3" r:id="rId3"/>
  </sheets>
  <definedNames>
    <definedName name="_xlfn.SINGLE" hidden="1">#NAME?</definedName>
    <definedName name="_xlnm.Print_Area" localSheetId="2">'CRONOGRAMA'!$A$1:$M$55</definedName>
    <definedName name="_xlnm.Print_Area" localSheetId="1">'MEM CALC'!$A$1:$H$91</definedName>
    <definedName name="_xlnm.Print_Area" localSheetId="0">'ORÇAMENTO'!$A$1:$H$92</definedName>
  </definedNames>
  <calcPr fullCalcOnLoad="1"/>
</workbook>
</file>

<file path=xl/sharedStrings.xml><?xml version="1.0" encoding="utf-8"?>
<sst xmlns="http://schemas.openxmlformats.org/spreadsheetml/2006/main" count="565" uniqueCount="235">
  <si>
    <t>PLANILHA DE ORÇAMENTO</t>
  </si>
  <si>
    <t>ITEM</t>
  </si>
  <si>
    <t>CÓDIGO</t>
  </si>
  <si>
    <t>DESCRIÇÃO</t>
  </si>
  <si>
    <t>UND</t>
  </si>
  <si>
    <t>QTD.</t>
  </si>
  <si>
    <t>VALOR TOTAL COM BDI (R$)</t>
  </si>
  <si>
    <t>1.1</t>
  </si>
  <si>
    <t>2</t>
  </si>
  <si>
    <t>2.1</t>
  </si>
  <si>
    <t>2.2</t>
  </si>
  <si>
    <t>2.3</t>
  </si>
  <si>
    <t>2.4</t>
  </si>
  <si>
    <t>3.1</t>
  </si>
  <si>
    <t>3.3</t>
  </si>
  <si>
    <t>4.1</t>
  </si>
  <si>
    <t>5.1</t>
  </si>
  <si>
    <t>5.2</t>
  </si>
  <si>
    <t>CRONOGRAMA FÍSICO-FINANCEIRO</t>
  </si>
  <si>
    <t>FÍSICO / FINANCEIRO</t>
  </si>
  <si>
    <t>FÍSICO</t>
  </si>
  <si>
    <t>FINANCEIRO</t>
  </si>
  <si>
    <t>SERVIÇOS PRELIMINARES</t>
  </si>
  <si>
    <t>UNID</t>
  </si>
  <si>
    <t>M2</t>
  </si>
  <si>
    <t>DEMOLIÇÃO</t>
  </si>
  <si>
    <t>M3</t>
  </si>
  <si>
    <t>6.1</t>
  </si>
  <si>
    <t>6.2</t>
  </si>
  <si>
    <t>6.3</t>
  </si>
  <si>
    <t>6.4</t>
  </si>
  <si>
    <t>6.5</t>
  </si>
  <si>
    <t>6.6</t>
  </si>
  <si>
    <t>7.1</t>
  </si>
  <si>
    <t>7.2</t>
  </si>
  <si>
    <t>8.1</t>
  </si>
  <si>
    <t>8.2</t>
  </si>
  <si>
    <t>8.3</t>
  </si>
  <si>
    <t>8.4</t>
  </si>
  <si>
    <t>LOUÇAS E METAIS</t>
  </si>
  <si>
    <t>ESQUADRIAS</t>
  </si>
  <si>
    <t>ASSENTO BRANCO PARA VASO</t>
  </si>
  <si>
    <t>OBRA:</t>
  </si>
  <si>
    <t>DATA:</t>
  </si>
  <si>
    <t>REBOCO COM ARGAMASSA, TRAÇO 1:7 (CIMENTO E AREIA), ESP. 20MM, APLICAÇÃO MANUAL, PREPARO MECÂNICO</t>
  </si>
  <si>
    <t>BANCADA EM GRANITO CINZA ANDORINHA E = 3 CM, APOIADA EM CONSOLE DE METALON 20 X 30 MM</t>
  </si>
  <si>
    <t>CUBA DE LOUÇA BRANCA DE EMBUTIR, FORMATO OVAL, INCLUSIVE VÁLVULA DE ESCOAMENTO DE METAL COM ACABAMENTO CROMADO, SIFÃO DE METAL TIPO COPO COM ACABAMENTO CROMADO, FORNECIMENTO E INSTALAÇÃO</t>
  </si>
  <si>
    <t>TORNEIRA METÁLICA PARA LAVATÓRIO, ACABAMENTO CROMADO, COM AREJADOR, APLICAÇÃO DE MESA, INCLUSIVE ENGATE FLEXÍVEL METÁLICO, FORNECIMENTO E INSTALAÇÃO</t>
  </si>
  <si>
    <t>PINTURA ACRÍLICA EM PAREDE, DUAS (2) DEMÃOS, INCLUSIVE UMA (1) DEMÃO DE MASSA CORRIDA (PVA), EXCLUSIVE SELADOR ACRÍLICO</t>
  </si>
  <si>
    <t>ASSOCIAÇÃO DOS MUNICÍPIOS DA MICRO REGIÃO DO VALE DO PARAIBUNA</t>
  </si>
  <si>
    <t>LOCAL:</t>
  </si>
  <si>
    <t>MUNICÍPIO</t>
  </si>
  <si>
    <t>DATA BASE:</t>
  </si>
  <si>
    <t>BDI:</t>
  </si>
  <si>
    <t>___________________________________________________________</t>
  </si>
  <si>
    <t>Responsável Técnico</t>
  </si>
  <si>
    <t>Pedro Giovanni Vieira Vidal</t>
  </si>
  <si>
    <t>Prefeito Municipal</t>
  </si>
  <si>
    <t>Engenheiro Civil</t>
  </si>
  <si>
    <t>CREA-MG: 59.552/D</t>
  </si>
  <si>
    <t>VALOR TOTAL:</t>
  </si>
  <si>
    <t>CUSTO UNIT. 
SEM BDI (R$)</t>
  </si>
  <si>
    <t>CUSTO UNIT.
COM BDI (R$)</t>
  </si>
  <si>
    <t>_________________________________________________________</t>
  </si>
  <si>
    <t>ED-51125</t>
  </si>
  <si>
    <t>ED-50759</t>
  </si>
  <si>
    <t>ED-48343</t>
  </si>
  <si>
    <t>ED-50279</t>
  </si>
  <si>
    <t>ED-48156</t>
  </si>
  <si>
    <t>ED-50330</t>
  </si>
  <si>
    <t>ED-49935</t>
  </si>
  <si>
    <t>ED-50455</t>
  </si>
  <si>
    <r>
      <t xml:space="preserve">PREFEITURA MUNICIPAL DE </t>
    </r>
    <r>
      <rPr>
        <b/>
        <sz val="12"/>
        <rFont val="Calibri"/>
        <family val="2"/>
      </rPr>
      <t>ANDRELÂNDIA - MG</t>
    </r>
  </si>
  <si>
    <t>ANDRELÂNDIA - MG</t>
  </si>
  <si>
    <t>Francisco Carlos Rivelli</t>
  </si>
  <si>
    <t>Prefeitura Municipal de Andrelândia</t>
  </si>
  <si>
    <t>BDI</t>
  </si>
  <si>
    <t>CAIXA D´ÁGUA DE POLIETILENO, CAPACIDADE DE 500L, INCLUSIVE TAMPA, TORNEIRA DE BOIA, EXTRAVASOR, TUBO DE LIMPEZA E ACESSÓRIOS, EXCLUSIVE TUBULAÇÃO DE ENTRADA/SAÍDA DE ÁGUA</t>
  </si>
  <si>
    <t>CONSÓRCIO INTERMUNICIPAL MULTIFINALITÁRIO DO VALE DO PARAIBUNA</t>
  </si>
  <si>
    <t>REFORMA DA RODOVIÁRIA</t>
  </si>
  <si>
    <t>RODOVIÁRIA</t>
  </si>
  <si>
    <t>ED-28427</t>
  </si>
  <si>
    <t>FORNECIMENTO E COLOCAÇÃO DE PLACA DE OBRA EM CHAPA GALVANIZADA #26, ESP. 0,45MM, DIMENSÃO (3X1,5)M, PLOTADA COM ADESIVO VINÍLICO, AFIXADA COM REBITES 4,8X40MM, EM ESTRUTURA METÁLICA DE METALON 20X20MM, ESP. 1,25MM, INCLUSIVE SUPORTE EM EUCALIPTO AUTOCLAVADO PINTADO COM TINTA PVA DUAS (2) DEMÃOS</t>
  </si>
  <si>
    <t>ED-48481</t>
  </si>
  <si>
    <t>DEMOLIÇÃO MANUAL DE PISO DE PEDRAS (MÁRMORE, GRANITO, ARDÓSIA, ETC.), INCLUSIVE AFASTAMENTO E EMPILHAMENTO, EXCLUSIVE DEMOLIÇÃO DE CONTRAPISO, TRANSPORTE E RETIRADA DO MATERIAL DEMOLIDO</t>
  </si>
  <si>
    <t>TRANSPORTE DE MATERIAL DEMOLIDO EM CAÇAMBA, EXCLUSIVE CARGA MANUAL OU MECÂNICA</t>
  </si>
  <si>
    <t>ED-51131</t>
  </si>
  <si>
    <t>CARGA MANUAL DE MATERIAL DE QUALQUER NATUREZA SOBRE CAMINHÃO, EXCLUSIVE TRANSPORTE</t>
  </si>
  <si>
    <t>ED-48467</t>
  </si>
  <si>
    <t>REMOÇÃO DE LOUÇAS (LAVATÓRIO, BANHEIRA, PIA, VASO SANITÁRIO, TANQUE), COM REAPROVEITAMENTO, INCLUSIVE AFASTAMENTO E EMPILHAMENTO, EXCLUSIVE TRANSPORTE E RETIRADA DO MATERIAL REMOVIDO NÃO REAPROVEITÁVEL</t>
  </si>
  <si>
    <t>2.5</t>
  </si>
  <si>
    <t>ED-48503</t>
  </si>
  <si>
    <t>DEMOLIÇÃO MANUAL DE REVESTIMENTO DE PEDRA (MÁRMORE, GRANITO, ARDÓSIA, ETC.), INCLUSIVE AFASTAMENTO E EMPILHAMENTO, EXCLUSIVE DEMOLIÇÃO DO REBOCO OU EMBOÇO, TRANSPORTE E RETIRADA DO MATERIAL DEMOLIDO</t>
  </si>
  <si>
    <t>2.6</t>
  </si>
  <si>
    <t>ED-50525</t>
  </si>
  <si>
    <t>PINTURA COM VERNIZ ACRÍLICO EM ALVENARIA OU CONCRETO, DUAS (2) DEMÃOS, INCLUSIVE PREPARAÇÃO DA SUPERFÍCIE COM LIXAMENTO</t>
  </si>
  <si>
    <t>ED-50505</t>
  </si>
  <si>
    <t>LIXAMENTO MANUAL EM PAREDE PARA REMOÇÃO DE TINTA</t>
  </si>
  <si>
    <t>3.4</t>
  </si>
  <si>
    <t>3.5</t>
  </si>
  <si>
    <t>ED-48470</t>
  </si>
  <si>
    <t>REMOÇÃO MANUAL DE METAIS COMUNS E ACABAMENTOS (TORNEIRA, ACABAMENTO PARA REGISTRO, SIFÃO, ENGATE FLEXÍVEL, ETC.), COM REAPROVEITAMENTO, INCLUSIVE AFASTAMENTO E EMPILHAMENTO, EXCLUSIVE TRANSPORTE E RETIRADA DO MATERIAL REMOVIDO NÃO REAPROVEITÁVEL</t>
  </si>
  <si>
    <t>104162</t>
  </si>
  <si>
    <t>PISO EM GRANILITE, MARMORITE OU GRANITINA EM AMBIENTES INTERNOS, COM ESPESSURA DE 8 MM, INCLUSO MISTURA EM BETONEIRA, COLOCAÇÃO DAS JUNTAS, APLICAÇÃO DO PISO, 4 POLIMENTOS COM POLITRIZ, ESTUCAMENTO, SELADOR E CERA. AF_06/2022</t>
  </si>
  <si>
    <t>PISOS</t>
  </si>
  <si>
    <t>MERCADO</t>
  </si>
  <si>
    <t>SERVIÇO DE MANUTENÇÃO, LIMPEZA E PINTURA DE TELHAS TIPO KALHETÃO, INCLUSIVE TODOS OS MATERIAIS E MÃO DE OBRA NECESSÁRIOS PARA A EXECUÇÃO DO SERVIÇO</t>
  </si>
  <si>
    <t>MANUTENÇÕES</t>
  </si>
  <si>
    <t>SERVIÇO DE MANUTENÇÃO ELÉTRICA EM TODA A EDIFICAÇÃO, INCLUSIVE SUBSTITUIÇÃO DE ITENS QUE FOREM NECESSÁRIOS PARA O PLENO FUNCIONAMENTO. INCLUI TODOS OS MATERIAIS E MÃO DE OBRA PARA A EXECUÇÃO DO SERVIÇO</t>
  </si>
  <si>
    <t>SERVIÇO DE MANUTENÇÃO HIDRÁULICA EM TODA A EDIFICAÇÃO, INCLUSIVE SUBSTITUIÇÃO DE ITENS QUE FOREM NECESSÁRIOS PARA O PLENO FUNCIONAMENTO. INCLUI TODOS OS MATERIAIS E MÃO DE OBRA PARA A EXECUÇÃO DO SERVIÇO</t>
  </si>
  <si>
    <t>URBANIZAÇÃO/JARDINAGEM</t>
  </si>
  <si>
    <t>103946</t>
  </si>
  <si>
    <t>PLANTIO DE GRAMA ESMERALDA OU SÃO CARLOS OU CURITIBANA, EM PLACAS. AF_05/2022</t>
  </si>
  <si>
    <t>98509</t>
  </si>
  <si>
    <t>PLANTIO DE ARBUSTO OU  CERCA VIVA. AF_05/2018</t>
  </si>
  <si>
    <t>UN</t>
  </si>
  <si>
    <t>ED-29486</t>
  </si>
  <si>
    <t>PORTA EM ALUMÍNIO DE CORRER COM 2 FOLHAS (140X210)CM COMPLETA, LINHA 25/SUPREMA, ACABAMENTO ANODIZADO NATURAL, INCLUSIVE PERFIS, VIDRO, FERRAGENS E INSTALAÇÃO</t>
  </si>
  <si>
    <t>102180</t>
  </si>
  <si>
    <t>INSTALAÇÃO DE VIDRO TEMPERADO, E = 8 MM, ENCAIXADO EM PERFIL U. AF_01/2021_PS</t>
  </si>
  <si>
    <t>ED-50811</t>
  </si>
  <si>
    <t>GRADE FIXA E PORTA DE ABRIR COM GRADE E CHAPA E TRANCA DE SEGURANÇA</t>
  </si>
  <si>
    <t>95470</t>
  </si>
  <si>
    <t>VASO SANITARIO SIFONADO CONVENCIONAL COM LOUÇA BRANCA, INCLUSO CONJUNTO DE LIGAÇÃO PARA BACIA SANITÁRIA AJUSTÁVEL - FORNECIMENTO E INSTALAÇÃO. AF_10/2016</t>
  </si>
  <si>
    <t>7.3</t>
  </si>
  <si>
    <t>SERVIÇO DE MANUTENÇÃO E PINTURA EM TODAS AS PORTAS, JANELAS, PORTÕES E GRADES EXISTENTES NA EDIFICAÇÃO. INCLUI TODOS OS MATERIAIS E MÃO DE OBRA NECESSÁRIOS PARA A EXECUÇÃO DO SERVIÇO, INCLUSIVE REFORMA DE TRELIÇAS EXISTENTES</t>
  </si>
  <si>
    <t>ESTRUTURA, REVESTIMENTO E ACABAMENTO</t>
  </si>
  <si>
    <t>ED-50849</t>
  </si>
  <si>
    <t>LAJE 8 CM MACIÇA DE CONCRETO 20MPa, COM ARMAÇÃO, FÔRMA RESINADA. ESCORAMENTO E DESFORMA</t>
  </si>
  <si>
    <t>3.6</t>
  </si>
  <si>
    <t>SETOP 04/2023 E SINAPI 07/2023 (NÃO DESONERADO)</t>
  </si>
  <si>
    <t>SERVIÇOS COMPLEMENTARES</t>
  </si>
  <si>
    <t>9.1</t>
  </si>
  <si>
    <t>9.2</t>
  </si>
  <si>
    <t>ED-51148</t>
  </si>
  <si>
    <t>RAMPA PARA ACESSO DE DEFICIENTE, EM CONCRETO SIMPLES FCK = 25 MPA, DESEMPENADA, COM PINTURA INDICATIVA, 02 DEMÃOS</t>
  </si>
  <si>
    <t>ED-50569</t>
  </si>
  <si>
    <t>CONTRAPISO DESEMPENADO COM ARGAMASSA, TRAÇO 1:3 (CIMENTO E AREIA), ESP. 50MM</t>
  </si>
  <si>
    <t>10.1</t>
  </si>
  <si>
    <t>10.2</t>
  </si>
  <si>
    <t>10.3</t>
  </si>
  <si>
    <t>10.4</t>
  </si>
  <si>
    <t>10.5</t>
  </si>
  <si>
    <t>CONSTRUÇÃO DE PNE</t>
  </si>
  <si>
    <t>ED-48436</t>
  </si>
  <si>
    <t>DEMOLIÇÃO MANUAL DE ALVENARIA DE TIJOLO CERÂMICO MACIÇO, INCLUSIVE AFASTAMENTO E EMPILHAMENTO, EXCLUSIVE TRANSPORTE E RETIRADA DO MATERIAL DEMOLIDO</t>
  </si>
  <si>
    <t>2.7</t>
  </si>
  <si>
    <t>ED-48231</t>
  </si>
  <si>
    <t>ALVENARIA DE VEDAÇÃO COM TIJOLO CERÂMICO FURADO, ESP. 9CM, PARA REVESTIMENTO, INCLUSIVE ARGAMASSA PARA ASSENTAMENTO</t>
  </si>
  <si>
    <t>3.2</t>
  </si>
  <si>
    <t>89170</t>
  </si>
  <si>
    <t>(COMPOSIÇÃO REPRESENTATIVA) DO SERVIÇO DE REVESTIMENTO CERÂMICO PARA PAREDES INTERNAS, MEIA OU PAREDE INTEIRA, PLACAS TIPO ESMALTADA EXTRA DE 20X20 CM, PARA EDIFICAÇÕES HABITACIONAIS UNIFAMILIAR (CASAS) E EDIFICAÇÕES PÚBLICAS PADRÃO. AF_11/2014</t>
  </si>
  <si>
    <t>89173</t>
  </si>
  <si>
    <t>(COMPOSIÇÃO REPRESENTATIVA) DO SERVIÇO DE EMBOÇO/MASSA ÚNICA, APLICADO MANUALMENTE, TRAÇO 1:2:8, EM BETONEIRA DE 400L, PAREDES INTERNAS, COM EXECUÇÃO DE TALISCAS, EDIFICAÇÃO HABITACIONAL UNIFAMILIAR (CASAS) E EDIFICAÇÃO PÚBLICA PADRÃO. AF_12/2014</t>
  </si>
  <si>
    <t>10.6</t>
  </si>
  <si>
    <t>10.7</t>
  </si>
  <si>
    <t>ED-50456</t>
  </si>
  <si>
    <t>PINTURA ACRÍLICA EM TETO, DUAS (2) DEMÃOS, INCLUSIVE UMA (1) DEMÃO DE MASSA CORRIDA (PVA), EXCLUSIVE SELADOR ACRÍLICO</t>
  </si>
  <si>
    <t>89957</t>
  </si>
  <si>
    <t>PONTO DE CONSUMO TERMINAL DE ÁGUA FRIA (SUBRAMAL) COM TUBULAÇÃO DE PVC, DN 25 MM, INSTALADO EM RAMAL DE ÁGUA, INCLUSOS RASGO E CHUMBAMENTO EM ALVENARIA. AF_12/2014</t>
  </si>
  <si>
    <t>100874</t>
  </si>
  <si>
    <t>PUXADOR PARA PCD, FIXADO NA PORTA - FORNECIMENTO E INSTALAÇÃO. AF_01/2020</t>
  </si>
  <si>
    <t>ED-49604</t>
  </si>
  <si>
    <t>PORTA EM MADEIRA DE LEI ESPECIAL COMPLETA 90 X 210 CM, PARA PINTURA, PARA P.N.E., COM PROTEÇÃO INFERIOR EM LAMINADO MELAMÍNICO, INCLUSIVE FERRAGENS E MAÇANETA TIPO ALAVANCA (P2)</t>
  </si>
  <si>
    <t>100864</t>
  </si>
  <si>
    <t>BARRA DE APOIO EM "L", EM ACO INOX POLIDO 80 X 80 CM, FIXADA NA PAREDE - FORNECIMENTO E INSTALACAO. AF_01/2020</t>
  </si>
  <si>
    <t>95472</t>
  </si>
  <si>
    <t>VASO SANITARIO SIFONADO CONVENCIONAL PARA PCD SEM FURO FRONTAL COM LOUÇA BRANCA SEM ASSENTO, INCLUSO CONJUNTO DE LIGAÇÃO PARA BACIA SANITÁRIA AJUSTÁVEL - FORNECIMENTO E INSTALAÇÃO. AF_01/2020</t>
  </si>
  <si>
    <t>ED-48167</t>
  </si>
  <si>
    <t>BARRA DE APOIO EM AÇO INOX POLIDO PARA LAVATÓRIO DE CANTO, DN 1.1/4" (31,75MM), PARA ACESSIBILIDADE (PMR/PCR), INSTALADO EM PAREDE, INCLUSIVE FORNECIMENTO, INSTALAÇÃO E ACESSÓRIOS PARA FIXAÇÃO</t>
  </si>
  <si>
    <t>ED-2552</t>
  </si>
  <si>
    <t>LAVATÓRIO DE CANTO DE LOUÇA BRANCA SEM COLUNA, TAMANHO PEQUENO, INCLUSIVE ACESSÓRIOS DE FIXAÇÃO COM PARAFUSO CASTELO, VÁLVULA DE ESCOAMENTO DE METAL COM ACABAMENTO CROMADO, SIFÃO DE METAL TIPO COPO COM ACABAMENTO CROMADO, FORNECIMENTO, INSTALAÇÃO E REJUNTAMENTO, EXCLUSIVE TORNEIRA E ENGATE FLEXÍVEL</t>
  </si>
  <si>
    <t>ED-50225</t>
  </si>
  <si>
    <t>PONTO DE EMBUTIR PARA ESGOTO EM TUBO PVC RÍGIDO, PBV - SÉRIE NORMAL, DN 100MM (4"), EMBUTIDO EM PISO COM DISTÂNCIA DE ATÉ CINCO (5) METROS DA RAMAL DE ESGOTO, INCLUSIVE CONEXÕES E FIXAÇÃO DO TUBO COM ENCHIMENTO DO RASGO NO CONCRETO COM ARGAMASSA</t>
  </si>
  <si>
    <t>9.3</t>
  </si>
  <si>
    <t>9.4</t>
  </si>
  <si>
    <t>9.5</t>
  </si>
  <si>
    <t>9.6</t>
  </si>
  <si>
    <t>9.7</t>
  </si>
  <si>
    <t>9.8</t>
  </si>
  <si>
    <t>9.9</t>
  </si>
  <si>
    <t>9.10</t>
  </si>
  <si>
    <t>9.11</t>
  </si>
  <si>
    <t>9.12</t>
  </si>
  <si>
    <t>CONSTRUÇÃO DE RAMPA E ESCADA</t>
  </si>
  <si>
    <t>ED-48194</t>
  </si>
  <si>
    <t>ALVENARIA DE VEDAÇÃO COM BLOCO DE CONCRETO, ESP. 9CM, COM ACABAMENTO APARENTE, INCLUSIVE ARGAMASSA PARA ASSENTAMENTO</t>
  </si>
  <si>
    <t>ED-51097</t>
  </si>
  <si>
    <t>COMPACTAÇÃO MANUAL DE ATERRO COM SOQUETE, INCLUSIVE ESPALHAMENTO MANUAL</t>
  </si>
  <si>
    <t>94993</t>
  </si>
  <si>
    <t>EXECUÇÃO DE PASSEIO (CALÇADA) OU PISO DE CONCRETO COM CONCRETO MOLDADO IN LOCO, USINADO, ACABAMENTO CONVENCIONAL, ESPESSURA 6 CM, ARMADO. AF_08/2022</t>
  </si>
  <si>
    <t>ED-50846</t>
  </si>
  <si>
    <t>ESCADA DE CONCRETO 20 MPa, APARENTE, ESPELHO = 16,3 CM, ARMAÇÃO, FÔRMA PLASTIFICADA, ESCORAMENTO E DESFORMA</t>
  </si>
  <si>
    <t>ED-32096</t>
  </si>
  <si>
    <t>GUARDA-CORPO EXTERNO, ALTURA 130CM, EM TUBO GALVANIZADO, COM COSTURA, DIÂMETRO 2", ESP. 3MM, GRADIL COM DIVISÃO HORIZONTAL EM TUBO GALVANIZADO, COM COSTURA, DIÂMETRO 1", ESP. 3MM, INCLUSIVE CORRIMÃO SIMPLES, EXCLUSIVE PINTURA</t>
  </si>
  <si>
    <t>M</t>
  </si>
  <si>
    <t>99855</t>
  </si>
  <si>
    <t>CORRIMÃO SIMPLES, DIÂMETRO EXTERNO = 1 1/2, EM AÇO GALVANIZADO. AF_04/2019_PS</t>
  </si>
  <si>
    <t>100754</t>
  </si>
  <si>
    <t>PINTURA COM TINTA ACRÍLICA DE ACABAMENTO APLICADA A ROLO OU PINCEL SOBRE SUPERFÍCIES METÁLICAS (EXCETO PERFIL) EXECUTADO EM OBRA (02 DEMÃOS). AF_01/2020</t>
  </si>
  <si>
    <t>ED-48457</t>
  </si>
  <si>
    <t>REMOÇÃO MANUAL DE ENGRADAMENTO PARA TELHA TIPO CERÂMICA OU CONCRETO, INCLUSIVE AFASTAMENTO E EMPILHAMENTO, EXCLUSIVE TRANSPORTE E RETIRADA DO MATERIAL REMOVIDO NÃO REAPROVEITÁVEL</t>
  </si>
  <si>
    <t>ED-20603</t>
  </si>
  <si>
    <t>FORNECIMENTO DE ESTRUTURA METÁLICA E ENGRADAMENTO METÁLICO, EM AÇO, PARA TELHADO, EXCLUSIVE TELHA, INCLUSIVE FABRICAÇÃO, TRANSPORTE, MONTAGEM E APLICAÇÃO DE FUNDO PREPARADOR ANTICORROSIVO EM SUPERFÍCIE METÁLICA, UMA (1) DEMÃO</t>
  </si>
  <si>
    <t>KG</t>
  </si>
  <si>
    <t>ED-48427</t>
  </si>
  <si>
    <t>COBERTURA EM TELHA DE FIBROCIMENTO TIPO KALHETÃO,CANALETE 90</t>
  </si>
  <si>
    <t>8.5</t>
  </si>
  <si>
    <t>8.6</t>
  </si>
  <si>
    <t>2.8</t>
  </si>
  <si>
    <t>2.9</t>
  </si>
  <si>
    <t>97647</t>
  </si>
  <si>
    <t>REMOÇÃO DE TELHAS, DE FIBROCIMENTO, METÁLICA E CERÂMICA, DE FORMA MANUAL, SEM REAPROVEITAMENTO. AF_12/2017</t>
  </si>
  <si>
    <t>11.1</t>
  </si>
  <si>
    <t>11.2</t>
  </si>
  <si>
    <t>MEMORIAL DE CÁLCULO</t>
  </si>
  <si>
    <t>2*3*0,5</t>
  </si>
  <si>
    <t>(2,26*0,2+1,5*3+1,36*3+0,1*2,1+0,8*2,1)*0,15</t>
  </si>
  <si>
    <t>201*0,1+15*1+2*3*0,5*0,1+15*0,1+(2,26*0,2+1,5*3+1,36*3+0,1*2,1+0,8*2,1)*0,15+97*0,3+97*0,05</t>
  </si>
  <si>
    <t>50,51+6,36</t>
  </si>
  <si>
    <t>((12,75-4,7)*2+6,65*2+5,55*2+2,6*2+6,65*5-6*2*0,8*2,1+2*2*1,9+5*1,2+13)*4+2,5*(2*4,21)+1,2*4*4,7-2*0,8*2,1+0,3*0,5*2+0,3*0,3+4,3*0,3+12,2*0,3</t>
  </si>
  <si>
    <t>4,7*3-1,4*2,8</t>
  </si>
  <si>
    <t>4,7*4+4,7*1,5</t>
  </si>
  <si>
    <t>97*2,5</t>
  </si>
  <si>
    <t>2,7*3+0,3*3</t>
  </si>
  <si>
    <t>2*2,7*3+2*1,5*3-0,9*2,1</t>
  </si>
  <si>
    <t>0,6*5,7/2</t>
  </si>
  <si>
    <t>1,25*0,6*5,7/2</t>
  </si>
  <si>
    <t>2,5*1,1+3,2*1,25+1,25*1,5</t>
  </si>
  <si>
    <t>5*0,06*1,5</t>
  </si>
  <si>
    <t>5,7+1,2</t>
  </si>
  <si>
    <t>5,7+1,6</t>
  </si>
  <si>
    <t>ED-48157</t>
  </si>
  <si>
    <t>ASSENTO PARA VASO PNE (NBR 9050)</t>
  </si>
  <si>
    <t>4,2*4*1,3-7*0,6*2,1+1,3*4,2*2+16*1,2*1,3*1,36*2,8+1,51*2,7</t>
  </si>
</sst>
</file>

<file path=xl/styles.xml><?xml version="1.0" encoding="utf-8"?>
<styleSheet xmlns="http://schemas.openxmlformats.org/spreadsheetml/2006/main">
  <numFmts count="3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_-&quot;R$ &quot;* #,##0.00_-;&quot;-R$ &quot;* #,##0.00_-;_-&quot;R$ &quot;* \-??_-;_-@_-"/>
    <numFmt numFmtId="171" formatCode="_(* #,##0.00_);_(* \(#,##0.00\);_(* \-??_);_(@_)"/>
    <numFmt numFmtId="172" formatCode="_-* #,##0.00_-;\-* #,##0.00_-;_-* \-??_-;_-@_-"/>
    <numFmt numFmtId="173" formatCode="_(\$* #,##0.00_);_(\$* \(#,##0.00\);_(\$* \-??_);_(@_)"/>
    <numFmt numFmtId="174" formatCode="&quot;R$ &quot;#,##0.00"/>
    <numFmt numFmtId="175" formatCode="[$-416]dddd\,\ d&quot; de &quot;mmmm&quot; de &quot;yyyy"/>
    <numFmt numFmtId="176" formatCode="&quot;R$&quot;\ #,##0.00"/>
    <numFmt numFmtId="177" formatCode="&quot;Sim&quot;;&quot;Sim&quot;;&quot;Não&quot;"/>
    <numFmt numFmtId="178" formatCode="&quot;Verdadeiro&quot;;&quot;Verdadeiro&quot;;&quot;Falso&quot;"/>
    <numFmt numFmtId="179" formatCode="&quot;Ativado&quot;;&quot;Ativado&quot;;&quot;Desativado&quot;"/>
    <numFmt numFmtId="180" formatCode="[$€-2]\ #,##0.00_);[Red]\([$€-2]\ #,##0.00\)"/>
    <numFmt numFmtId="181" formatCode="&quot;R$&quot;#,##0.00"/>
    <numFmt numFmtId="182" formatCode="_-[$R$-416]\ * #,##0.00_-;\-[$R$-416]\ * #,##0.00_-;_-[$R$-416]\ * &quot;-&quot;??_-;_-@_-"/>
    <numFmt numFmtId="183" formatCode="0.0%"/>
    <numFmt numFmtId="184" formatCode="0.0000"/>
    <numFmt numFmtId="185" formatCode="0.000"/>
    <numFmt numFmtId="186" formatCode="[$-F800]dddd\,\ mmmm\ dd\,\ yyyy"/>
    <numFmt numFmtId="187" formatCode="0.00000"/>
    <numFmt numFmtId="188" formatCode="0.0"/>
  </numFmts>
  <fonts count="53">
    <font>
      <sz val="11"/>
      <color indexed="8"/>
      <name val="Calibri"/>
      <family val="2"/>
    </font>
    <font>
      <sz val="10"/>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color indexed="8"/>
      <name val="Arial"/>
      <family val="2"/>
    </font>
    <font>
      <sz val="8"/>
      <color indexed="8"/>
      <name val="Arial"/>
      <family val="2"/>
    </font>
    <font>
      <sz val="9"/>
      <color indexed="8"/>
      <name val="Calibri"/>
      <family val="2"/>
    </font>
    <font>
      <sz val="10"/>
      <color indexed="8"/>
      <name val="Calibri"/>
      <family val="2"/>
    </font>
    <font>
      <sz val="10"/>
      <color indexed="8"/>
      <name val="Arial"/>
      <family val="2"/>
    </font>
    <font>
      <sz val="9"/>
      <name val="Arial"/>
      <family val="2"/>
    </font>
    <font>
      <sz val="10"/>
      <color indexed="12"/>
      <name val="Arial"/>
      <family val="2"/>
    </font>
    <font>
      <b/>
      <sz val="10"/>
      <name val="Arial"/>
      <family val="2"/>
    </font>
    <font>
      <b/>
      <sz val="11"/>
      <name val="Calibri"/>
      <family val="2"/>
    </font>
    <font>
      <b/>
      <sz val="12"/>
      <name val="Calibri"/>
      <family val="2"/>
    </font>
    <font>
      <sz val="11"/>
      <name val="Arial"/>
      <family val="2"/>
    </font>
    <font>
      <sz val="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4"/>
      <name val="Calibri"/>
      <family val="2"/>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FFFF9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color indexed="8"/>
      </left>
      <right>
        <color indexed="63"/>
      </right>
      <top style="thin"/>
      <bottom style="thin">
        <color indexed="8"/>
      </bottom>
    </border>
    <border>
      <left style="thin">
        <color indexed="8"/>
      </left>
      <right>
        <color indexed="63"/>
      </right>
      <top style="thin">
        <color indexed="8"/>
      </top>
      <bottom>
        <color indexed="63"/>
      </bottom>
    </border>
    <border>
      <left style="thin"/>
      <right style="thin"/>
      <top style="thin"/>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s>
  <cellStyleXfs count="1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0" fillId="3" borderId="0" applyNumberFormat="0" applyBorder="0" applyAlignment="0" applyProtection="0"/>
    <xf numFmtId="0" fontId="36" fillId="4" borderId="0" applyNumberFormat="0" applyBorder="0" applyAlignment="0" applyProtection="0"/>
    <xf numFmtId="0" fontId="0" fillId="5" borderId="0" applyNumberFormat="0" applyBorder="0" applyAlignment="0" applyProtection="0"/>
    <xf numFmtId="0" fontId="36" fillId="6" borderId="0" applyNumberFormat="0" applyBorder="0" applyAlignment="0" applyProtection="0"/>
    <xf numFmtId="0" fontId="0" fillId="7" borderId="0" applyNumberFormat="0" applyBorder="0" applyAlignment="0" applyProtection="0"/>
    <xf numFmtId="0" fontId="36" fillId="8" borderId="0" applyNumberFormat="0" applyBorder="0" applyAlignment="0" applyProtection="0"/>
    <xf numFmtId="0" fontId="0" fillId="9" borderId="0" applyNumberFormat="0" applyBorder="0" applyAlignment="0" applyProtection="0"/>
    <xf numFmtId="0" fontId="36" fillId="10" borderId="0" applyNumberFormat="0" applyBorder="0" applyAlignment="0" applyProtection="0"/>
    <xf numFmtId="0" fontId="0" fillId="11" borderId="0" applyNumberFormat="0" applyBorder="0" applyAlignment="0" applyProtection="0"/>
    <xf numFmtId="0" fontId="36"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0" fillId="15" borderId="0" applyNumberFormat="0" applyBorder="0" applyAlignment="0" applyProtection="0"/>
    <xf numFmtId="0" fontId="36" fillId="16" borderId="0" applyNumberFormat="0" applyBorder="0" applyAlignment="0" applyProtection="0"/>
    <xf numFmtId="0" fontId="0" fillId="17" borderId="0" applyNumberFormat="0" applyBorder="0" applyAlignment="0" applyProtection="0"/>
    <xf numFmtId="0" fontId="36"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0" fillId="9" borderId="0" applyNumberFormat="0" applyBorder="0" applyAlignment="0" applyProtection="0"/>
    <xf numFmtId="0" fontId="36" fillId="21" borderId="0" applyNumberFormat="0" applyBorder="0" applyAlignment="0" applyProtection="0"/>
    <xf numFmtId="0" fontId="0" fillId="15" borderId="0" applyNumberFormat="0" applyBorder="0" applyAlignment="0" applyProtection="0"/>
    <xf numFmtId="0" fontId="36" fillId="22" borderId="0" applyNumberFormat="0" applyBorder="0" applyAlignment="0" applyProtection="0"/>
    <xf numFmtId="0" fontId="0" fillId="23" borderId="0" applyNumberFormat="0" applyBorder="0" applyAlignment="0" applyProtection="0"/>
    <xf numFmtId="0" fontId="37" fillId="24" borderId="0" applyNumberFormat="0" applyBorder="0" applyAlignment="0" applyProtection="0"/>
    <xf numFmtId="0" fontId="2" fillId="25" borderId="0" applyNumberFormat="0" applyBorder="0" applyAlignment="0" applyProtection="0"/>
    <xf numFmtId="0" fontId="37" fillId="26" borderId="0" applyNumberFormat="0" applyBorder="0" applyAlignment="0" applyProtection="0"/>
    <xf numFmtId="0" fontId="2" fillId="17" borderId="0" applyNumberFormat="0" applyBorder="0" applyAlignment="0" applyProtection="0"/>
    <xf numFmtId="0" fontId="37" fillId="27" borderId="0" applyNumberFormat="0" applyBorder="0" applyAlignment="0" applyProtection="0"/>
    <xf numFmtId="0" fontId="2" fillId="19" borderId="0" applyNumberFormat="0" applyBorder="0" applyAlignment="0" applyProtection="0"/>
    <xf numFmtId="0" fontId="37" fillId="28" borderId="0" applyNumberFormat="0" applyBorder="0" applyAlignment="0" applyProtection="0"/>
    <xf numFmtId="0" fontId="2" fillId="29" borderId="0" applyNumberFormat="0" applyBorder="0" applyAlignment="0" applyProtection="0"/>
    <xf numFmtId="0" fontId="37" fillId="30" borderId="0" applyNumberFormat="0" applyBorder="0" applyAlignment="0" applyProtection="0"/>
    <xf numFmtId="0" fontId="2" fillId="31" borderId="0" applyNumberFormat="0" applyBorder="0" applyAlignment="0" applyProtection="0"/>
    <xf numFmtId="0" fontId="37" fillId="32" borderId="0" applyNumberFormat="0" applyBorder="0" applyAlignment="0" applyProtection="0"/>
    <xf numFmtId="0" fontId="2" fillId="33" borderId="0" applyNumberFormat="0" applyBorder="0" applyAlignment="0" applyProtection="0"/>
    <xf numFmtId="0" fontId="38" fillId="34" borderId="0" applyNumberFormat="0" applyBorder="0" applyAlignment="0" applyProtection="0"/>
    <xf numFmtId="0" fontId="3" fillId="7" borderId="0" applyNumberFormat="0" applyBorder="0" applyAlignment="0" applyProtection="0"/>
    <xf numFmtId="0" fontId="39" fillId="35" borderId="1" applyNumberFormat="0" applyAlignment="0" applyProtection="0"/>
    <xf numFmtId="0" fontId="4" fillId="36" borderId="2" applyNumberFormat="0" applyAlignment="0" applyProtection="0"/>
    <xf numFmtId="0" fontId="40" fillId="37" borderId="3" applyNumberFormat="0" applyAlignment="0" applyProtection="0"/>
    <xf numFmtId="0" fontId="5" fillId="38" borderId="4" applyNumberFormat="0" applyAlignment="0" applyProtection="0"/>
    <xf numFmtId="0" fontId="41" fillId="0" borderId="5" applyNumberFormat="0" applyFill="0" applyAlignment="0" applyProtection="0"/>
    <xf numFmtId="0" fontId="6" fillId="0" borderId="6" applyNumberFormat="0" applyFill="0" applyAlignment="0" applyProtection="0"/>
    <xf numFmtId="0" fontId="37" fillId="39" borderId="0" applyNumberFormat="0" applyBorder="0" applyAlignment="0" applyProtection="0"/>
    <xf numFmtId="0" fontId="2" fillId="40" borderId="0" applyNumberFormat="0" applyBorder="0" applyAlignment="0" applyProtection="0"/>
    <xf numFmtId="0" fontId="37" fillId="41" borderId="0" applyNumberFormat="0" applyBorder="0" applyAlignment="0" applyProtection="0"/>
    <xf numFmtId="0" fontId="2" fillId="42" borderId="0" applyNumberFormat="0" applyBorder="0" applyAlignment="0" applyProtection="0"/>
    <xf numFmtId="0" fontId="37" fillId="43" borderId="0" applyNumberFormat="0" applyBorder="0" applyAlignment="0" applyProtection="0"/>
    <xf numFmtId="0" fontId="2" fillId="44" borderId="0" applyNumberFormat="0" applyBorder="0" applyAlignment="0" applyProtection="0"/>
    <xf numFmtId="0" fontId="37" fillId="45" borderId="0" applyNumberFormat="0" applyBorder="0" applyAlignment="0" applyProtection="0"/>
    <xf numFmtId="0" fontId="2" fillId="29" borderId="0" applyNumberFormat="0" applyBorder="0" applyAlignment="0" applyProtection="0"/>
    <xf numFmtId="0" fontId="37" fillId="46" borderId="0" applyNumberFormat="0" applyBorder="0" applyAlignment="0" applyProtection="0"/>
    <xf numFmtId="0" fontId="2" fillId="31" borderId="0" applyNumberFormat="0" applyBorder="0" applyAlignment="0" applyProtection="0"/>
    <xf numFmtId="0" fontId="37" fillId="47" borderId="0" applyNumberFormat="0" applyBorder="0" applyAlignment="0" applyProtection="0"/>
    <xf numFmtId="0" fontId="2" fillId="48" borderId="0" applyNumberFormat="0" applyBorder="0" applyAlignment="0" applyProtection="0"/>
    <xf numFmtId="0" fontId="42" fillId="49" borderId="1" applyNumberFormat="0" applyAlignment="0" applyProtection="0"/>
    <xf numFmtId="0" fontId="7" fillId="13" borderId="2" applyNumberFormat="0" applyAlignment="0" applyProtection="0"/>
    <xf numFmtId="0" fontId="8" fillId="5" borderId="0" applyNumberFormat="0" applyBorder="0" applyAlignment="0" applyProtection="0"/>
    <xf numFmtId="170" fontId="0" fillId="0" borderId="0" applyFill="0" applyBorder="0" applyAlignment="0" applyProtection="0"/>
    <xf numFmtId="168" fontId="1" fillId="0" borderId="0" applyFill="0" applyBorder="0" applyAlignment="0" applyProtection="0"/>
    <xf numFmtId="170" fontId="0" fillId="0" borderId="0" applyFill="0" applyBorder="0" applyAlignment="0" applyProtection="0"/>
    <xf numFmtId="0" fontId="9" fillId="50" borderId="0" applyNumberFormat="0" applyBorder="0" applyAlignment="0" applyProtection="0"/>
    <xf numFmtId="0" fontId="43" fillId="51" borderId="0" applyNumberFormat="0" applyBorder="0" applyAlignment="0" applyProtection="0"/>
    <xf numFmtId="0" fontId="1" fillId="0" borderId="0">
      <alignment/>
      <protection/>
    </xf>
    <xf numFmtId="0" fontId="0" fillId="52" borderId="7" applyNumberFormat="0" applyFont="0" applyAlignment="0" applyProtection="0"/>
    <xf numFmtId="0" fontId="0" fillId="53" borderId="8" applyNumberFormat="0" applyAlignment="0" applyProtection="0"/>
    <xf numFmtId="9" fontId="0" fillId="0" borderId="0" applyFill="0" applyBorder="0" applyAlignment="0" applyProtection="0"/>
    <xf numFmtId="9" fontId="0" fillId="0" borderId="0" applyFill="0" applyBorder="0" applyAlignment="0" applyProtection="0"/>
    <xf numFmtId="0" fontId="44" fillId="54" borderId="0" applyNumberFormat="0" applyBorder="0" applyAlignment="0" applyProtection="0"/>
    <xf numFmtId="0" fontId="45" fillId="35" borderId="9" applyNumberFormat="0" applyAlignment="0" applyProtection="0"/>
    <xf numFmtId="0" fontId="10" fillId="36" borderId="10" applyNumberFormat="0" applyAlignment="0" applyProtection="0"/>
    <xf numFmtId="41" fontId="1" fillId="0" borderId="0" applyFill="0" applyBorder="0" applyAlignment="0" applyProtection="0"/>
    <xf numFmtId="0" fontId="46" fillId="0" borderId="0" applyNumberFormat="0" applyFill="0" applyBorder="0" applyAlignment="0" applyProtection="0"/>
    <xf numFmtId="0" fontId="11" fillId="0" borderId="0" applyNumberFormat="0" applyFill="0" applyBorder="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48" fillId="0" borderId="0" applyNumberFormat="0" applyFill="0" applyBorder="0" applyAlignment="0" applyProtection="0"/>
    <xf numFmtId="0" fontId="49" fillId="0" borderId="11" applyNumberFormat="0" applyFill="0" applyAlignment="0" applyProtection="0"/>
    <xf numFmtId="0" fontId="14" fillId="0" borderId="12" applyNumberFormat="0" applyFill="0" applyAlignment="0" applyProtection="0"/>
    <xf numFmtId="0" fontId="50" fillId="0" borderId="13" applyNumberFormat="0" applyFill="0" applyAlignment="0" applyProtection="0"/>
    <xf numFmtId="0" fontId="15" fillId="0" borderId="14" applyNumberFormat="0" applyFill="0" applyAlignment="0" applyProtection="0"/>
    <xf numFmtId="0" fontId="51" fillId="0" borderId="15" applyNumberFormat="0" applyFill="0" applyAlignment="0" applyProtection="0"/>
    <xf numFmtId="0" fontId="16" fillId="0" borderId="16" applyNumberFormat="0" applyFill="0" applyAlignment="0" applyProtection="0"/>
    <xf numFmtId="0" fontId="51"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52" fillId="0" borderId="17" applyNumberFormat="0" applyFill="0" applyAlignment="0" applyProtection="0"/>
    <xf numFmtId="0" fontId="13" fillId="0" borderId="18" applyNumberFormat="0" applyFill="0" applyAlignment="0" applyProtection="0"/>
    <xf numFmtId="172" fontId="0" fillId="0" borderId="0" applyFill="0" applyBorder="0" applyAlignment="0" applyProtection="0"/>
    <xf numFmtId="172" fontId="0" fillId="0" borderId="0" applyFill="0" applyBorder="0" applyAlignment="0" applyProtection="0"/>
    <xf numFmtId="173" fontId="0" fillId="0" borderId="0" applyFill="0" applyBorder="0" applyAlignment="0" applyProtection="0"/>
  </cellStyleXfs>
  <cellXfs count="167">
    <xf numFmtId="0" fontId="0" fillId="0" borderId="0" xfId="0" applyAlignment="1">
      <alignment/>
    </xf>
    <xf numFmtId="0" fontId="18" fillId="0" borderId="0" xfId="0" applyFont="1" applyAlignment="1">
      <alignment horizontal="left" vertical="center" readingOrder="2"/>
    </xf>
    <xf numFmtId="0" fontId="1" fillId="0" borderId="0" xfId="79">
      <alignment/>
      <protection/>
    </xf>
    <xf numFmtId="0" fontId="0" fillId="0" borderId="0" xfId="0" applyBorder="1" applyAlignment="1">
      <alignment/>
    </xf>
    <xf numFmtId="0" fontId="1" fillId="0" borderId="0" xfId="79" applyBorder="1">
      <alignment/>
      <protection/>
    </xf>
    <xf numFmtId="0" fontId="22" fillId="0" borderId="0" xfId="79" applyFont="1" applyBorder="1">
      <alignment/>
      <protection/>
    </xf>
    <xf numFmtId="0" fontId="1" fillId="0" borderId="0" xfId="79" applyBorder="1" applyAlignment="1">
      <alignment horizontal="center"/>
      <protection/>
    </xf>
    <xf numFmtId="0" fontId="23" fillId="0" borderId="0" xfId="79" applyFont="1" applyFill="1" applyBorder="1" applyAlignment="1" applyProtection="1">
      <alignment horizontal="justify" vertical="center" wrapText="1"/>
      <protection/>
    </xf>
    <xf numFmtId="0" fontId="24" fillId="0" borderId="0" xfId="79" applyFont="1" applyBorder="1">
      <alignment/>
      <protection/>
    </xf>
    <xf numFmtId="0" fontId="20" fillId="0" borderId="0" xfId="0" applyFont="1" applyBorder="1" applyAlignment="1">
      <alignment/>
    </xf>
    <xf numFmtId="0" fontId="0" fillId="0" borderId="0" xfId="0" applyBorder="1" applyAlignment="1">
      <alignment horizontal="center"/>
    </xf>
    <xf numFmtId="0" fontId="0" fillId="0" borderId="0" xfId="0" applyAlignment="1">
      <alignment horizontal="center"/>
    </xf>
    <xf numFmtId="0" fontId="27" fillId="0" borderId="0" xfId="79" applyFont="1" applyFill="1" applyBorder="1" applyAlignment="1">
      <alignment horizontal="center" vertical="center"/>
      <protection/>
    </xf>
    <xf numFmtId="0" fontId="26" fillId="0" borderId="19" xfId="79" applyFont="1" applyFill="1" applyBorder="1" applyAlignment="1">
      <alignment horizontal="center" vertical="center"/>
      <protection/>
    </xf>
    <xf numFmtId="0" fontId="26" fillId="0" borderId="19" xfId="79" applyFont="1" applyFill="1" applyBorder="1" applyAlignment="1">
      <alignment horizontal="center" vertical="center" wrapText="1"/>
      <protection/>
    </xf>
    <xf numFmtId="0" fontId="0" fillId="0" borderId="0" xfId="79" applyFont="1" applyBorder="1">
      <alignment/>
      <protection/>
    </xf>
    <xf numFmtId="0" fontId="0" fillId="0" borderId="0" xfId="0" applyFont="1" applyBorder="1" applyAlignment="1">
      <alignment/>
    </xf>
    <xf numFmtId="0" fontId="0" fillId="0" borderId="0" xfId="0" applyFont="1" applyAlignment="1">
      <alignment/>
    </xf>
    <xf numFmtId="0" fontId="0" fillId="0" borderId="20" xfId="79" applyFont="1" applyBorder="1" applyAlignment="1">
      <alignment horizontal="center" vertical="center" wrapText="1"/>
      <protection/>
    </xf>
    <xf numFmtId="2" fontId="0" fillId="0" borderId="0" xfId="0" applyNumberFormat="1" applyAlignment="1">
      <alignment horizontal="right" vertical="center"/>
    </xf>
    <xf numFmtId="0" fontId="25" fillId="0" borderId="0" xfId="79" applyFont="1">
      <alignment/>
      <protection/>
    </xf>
    <xf numFmtId="0" fontId="13" fillId="0" borderId="0" xfId="0" applyFont="1" applyAlignment="1">
      <alignment/>
    </xf>
    <xf numFmtId="0" fontId="1" fillId="0" borderId="0" xfId="79" applyFont="1">
      <alignment/>
      <protection/>
    </xf>
    <xf numFmtId="0" fontId="0" fillId="0" borderId="0" xfId="0" applyFont="1" applyAlignment="1">
      <alignment/>
    </xf>
    <xf numFmtId="0" fontId="0" fillId="0" borderId="20" xfId="79" applyFont="1" applyBorder="1" applyAlignment="1">
      <alignment horizontal="left" vertical="center" wrapText="1"/>
      <protection/>
    </xf>
    <xf numFmtId="0" fontId="0" fillId="55" borderId="20" xfId="79" applyFont="1" applyFill="1" applyBorder="1" applyAlignment="1">
      <alignment horizontal="left" vertical="center" wrapText="1"/>
      <protection/>
    </xf>
    <xf numFmtId="172" fontId="0" fillId="0" borderId="0" xfId="104" applyBorder="1" applyAlignment="1">
      <alignment horizontal="center" vertical="center" wrapText="1"/>
    </xf>
    <xf numFmtId="0" fontId="0" fillId="55" borderId="20" xfId="79" applyFont="1" applyFill="1" applyBorder="1" applyAlignment="1">
      <alignment horizontal="center" vertical="center" wrapText="1"/>
      <protection/>
    </xf>
    <xf numFmtId="2" fontId="13" fillId="0" borderId="0" xfId="0" applyNumberFormat="1" applyFont="1" applyAlignment="1">
      <alignment horizontal="center" vertical="center" wrapText="1"/>
    </xf>
    <xf numFmtId="0" fontId="13" fillId="56" borderId="20" xfId="79" applyFont="1" applyFill="1" applyBorder="1" applyAlignment="1">
      <alignment horizontal="center" vertical="center" wrapText="1"/>
      <protection/>
    </xf>
    <xf numFmtId="0" fontId="13" fillId="56" borderId="20" xfId="79" applyFont="1" applyFill="1" applyBorder="1" applyAlignment="1">
      <alignment vertical="center" wrapText="1"/>
      <protection/>
    </xf>
    <xf numFmtId="0" fontId="0" fillId="0" borderId="20" xfId="0" applyFont="1" applyBorder="1" applyAlignment="1">
      <alignment/>
    </xf>
    <xf numFmtId="0" fontId="0" fillId="0" borderId="20" xfId="0" applyFont="1" applyBorder="1" applyAlignment="1">
      <alignment horizontal="left" vertical="center" readingOrder="1"/>
    </xf>
    <xf numFmtId="0" fontId="13" fillId="0" borderId="19" xfId="0" applyFont="1" applyBorder="1" applyAlignment="1">
      <alignment horizontal="center" vertical="center"/>
    </xf>
    <xf numFmtId="0" fontId="13" fillId="0" borderId="19" xfId="0" applyFont="1" applyBorder="1" applyAlignment="1">
      <alignment horizontal="center" vertical="center" wrapText="1"/>
    </xf>
    <xf numFmtId="0" fontId="13" fillId="0" borderId="19" xfId="0" applyNumberFormat="1" applyFont="1" applyBorder="1" applyAlignment="1">
      <alignment horizontal="center" vertical="center"/>
    </xf>
    <xf numFmtId="0" fontId="13" fillId="0" borderId="21" xfId="0" applyNumberFormat="1" applyFont="1" applyBorder="1" applyAlignment="1">
      <alignment horizontal="center" vertical="center"/>
    </xf>
    <xf numFmtId="0" fontId="13" fillId="0" borderId="21" xfId="0" applyFont="1" applyBorder="1" applyAlignment="1">
      <alignment horizontal="center" vertical="center"/>
    </xf>
    <xf numFmtId="0" fontId="13" fillId="0" borderId="21" xfId="0" applyFont="1" applyBorder="1" applyAlignment="1">
      <alignment horizontal="center" vertical="center" wrapText="1"/>
    </xf>
    <xf numFmtId="0" fontId="13" fillId="0" borderId="22" xfId="0" applyFont="1" applyBorder="1" applyAlignment="1">
      <alignment horizontal="center" vertical="center"/>
    </xf>
    <xf numFmtId="0" fontId="0" fillId="0" borderId="21" xfId="0" applyFont="1" applyBorder="1" applyAlignment="1">
      <alignment horizontal="center" vertical="center"/>
    </xf>
    <xf numFmtId="172" fontId="0" fillId="0" borderId="23" xfId="0" applyNumberFormat="1" applyFont="1" applyBorder="1" applyAlignment="1">
      <alignment horizontal="center" vertical="center"/>
    </xf>
    <xf numFmtId="49" fontId="0" fillId="0" borderId="21" xfId="0" applyNumberFormat="1" applyFont="1" applyBorder="1" applyAlignment="1">
      <alignment horizontal="center" vertical="center"/>
    </xf>
    <xf numFmtId="0" fontId="0" fillId="0" borderId="19" xfId="79" applyFont="1" applyBorder="1" applyAlignment="1">
      <alignment horizontal="center" vertical="center" wrapText="1"/>
      <protection/>
    </xf>
    <xf numFmtId="0" fontId="0" fillId="0" borderId="21" xfId="79" applyFont="1" applyBorder="1" applyAlignment="1">
      <alignment horizontal="center" vertical="center" wrapText="1"/>
      <protection/>
    </xf>
    <xf numFmtId="172" fontId="0" fillId="0" borderId="19" xfId="0" applyNumberFormat="1" applyFont="1" applyBorder="1" applyAlignment="1">
      <alignment horizontal="center" vertical="center"/>
    </xf>
    <xf numFmtId="0" fontId="0" fillId="0" borderId="19" xfId="0" applyFont="1" applyBorder="1" applyAlignment="1">
      <alignment horizontal="center" vertical="center"/>
    </xf>
    <xf numFmtId="0" fontId="13" fillId="0" borderId="0" xfId="0" applyFont="1" applyAlignment="1">
      <alignment vertical="center"/>
    </xf>
    <xf numFmtId="0" fontId="13" fillId="0" borderId="21" xfId="0" applyFont="1" applyBorder="1" applyAlignment="1">
      <alignment vertical="center"/>
    </xf>
    <xf numFmtId="0" fontId="13" fillId="0" borderId="21" xfId="0" applyFont="1" applyBorder="1" applyAlignment="1">
      <alignment horizontal="right" vertical="center"/>
    </xf>
    <xf numFmtId="0" fontId="34" fillId="0" borderId="0" xfId="79" applyFont="1" applyFill="1" applyBorder="1" applyAlignment="1">
      <alignment horizontal="center" vertical="center"/>
      <protection/>
    </xf>
    <xf numFmtId="176" fontId="13" fillId="0" borderId="20" xfId="0" applyNumberFormat="1" applyFont="1" applyBorder="1" applyAlignment="1">
      <alignment horizontal="center" vertical="center"/>
    </xf>
    <xf numFmtId="0" fontId="26" fillId="0" borderId="24" xfId="79" applyFont="1" applyBorder="1" applyAlignment="1">
      <alignment horizontal="left" vertical="center" wrapText="1"/>
      <protection/>
    </xf>
    <xf numFmtId="0" fontId="26" fillId="0" borderId="0" xfId="79" applyFont="1" applyAlignment="1">
      <alignment vertical="top"/>
      <protection/>
    </xf>
    <xf numFmtId="0" fontId="26" fillId="0" borderId="25" xfId="79" applyFont="1" applyBorder="1" applyAlignment="1">
      <alignment vertical="top"/>
      <protection/>
    </xf>
    <xf numFmtId="0" fontId="28" fillId="0" borderId="24" xfId="79" applyFont="1" applyBorder="1">
      <alignment/>
      <protection/>
    </xf>
    <xf numFmtId="2" fontId="0" fillId="0" borderId="0" xfId="0" applyNumberFormat="1" applyFont="1" applyAlignment="1">
      <alignment horizontal="right" vertical="center"/>
    </xf>
    <xf numFmtId="0" fontId="0" fillId="0" borderId="0" xfId="0" applyFont="1" applyAlignment="1">
      <alignment/>
    </xf>
    <xf numFmtId="0" fontId="35" fillId="0" borderId="26" xfId="79" applyFont="1" applyBorder="1" applyAlignment="1">
      <alignment horizontal="left" vertical="center"/>
      <protection/>
    </xf>
    <xf numFmtId="0" fontId="26" fillId="0" borderId="27" xfId="79" applyFont="1" applyBorder="1" applyAlignment="1">
      <alignment vertical="top"/>
      <protection/>
    </xf>
    <xf numFmtId="0" fontId="35" fillId="0" borderId="0" xfId="79" applyFont="1" applyAlignment="1">
      <alignment horizontal="left" vertical="center"/>
      <protection/>
    </xf>
    <xf numFmtId="14" fontId="35" fillId="0" borderId="28" xfId="79" applyNumberFormat="1" applyFont="1" applyBorder="1" applyAlignment="1">
      <alignment horizontal="left" vertical="top"/>
      <protection/>
    </xf>
    <xf numFmtId="0" fontId="28" fillId="0" borderId="0" xfId="79" applyFont="1">
      <alignment/>
      <protection/>
    </xf>
    <xf numFmtId="0" fontId="26" fillId="0" borderId="24" xfId="79" applyFont="1" applyBorder="1" applyAlignment="1">
      <alignment horizontal="left" vertical="center"/>
      <protection/>
    </xf>
    <xf numFmtId="0" fontId="26" fillId="0" borderId="29" xfId="79" applyFont="1" applyBorder="1" applyAlignment="1">
      <alignment vertical="top"/>
      <protection/>
    </xf>
    <xf numFmtId="0" fontId="26" fillId="0" borderId="0" xfId="79" applyFont="1" applyAlignment="1">
      <alignment horizontal="left" vertical="center"/>
      <protection/>
    </xf>
    <xf numFmtId="0" fontId="26" fillId="0" borderId="30" xfId="79" applyFont="1" applyBorder="1" applyAlignment="1">
      <alignment vertical="top"/>
      <protection/>
    </xf>
    <xf numFmtId="10" fontId="35" fillId="0" borderId="31" xfId="79" applyNumberFormat="1" applyFont="1" applyBorder="1" applyAlignment="1">
      <alignment horizontal="left" vertical="top"/>
      <protection/>
    </xf>
    <xf numFmtId="0" fontId="22" fillId="0" borderId="0" xfId="79" applyFont="1">
      <alignment/>
      <protection/>
    </xf>
    <xf numFmtId="0" fontId="0" fillId="0" borderId="0" xfId="79" applyFont="1">
      <alignment/>
      <protection/>
    </xf>
    <xf numFmtId="0" fontId="26" fillId="0" borderId="32" xfId="0" applyFont="1" applyBorder="1" applyAlignment="1">
      <alignment horizontal="center" vertical="center" wrapText="1"/>
    </xf>
    <xf numFmtId="0" fontId="26" fillId="0" borderId="0" xfId="79" applyFont="1" applyBorder="1" applyAlignment="1">
      <alignment vertical="top"/>
      <protection/>
    </xf>
    <xf numFmtId="0" fontId="26" fillId="0" borderId="0" xfId="79" applyFont="1" applyBorder="1" applyAlignment="1">
      <alignment horizontal="left" vertical="center" wrapText="1"/>
      <protection/>
    </xf>
    <xf numFmtId="0" fontId="35" fillId="0" borderId="27" xfId="79" applyFont="1" applyBorder="1" applyAlignment="1">
      <alignment horizontal="left" vertical="center"/>
      <protection/>
    </xf>
    <xf numFmtId="0" fontId="26" fillId="0" borderId="0" xfId="79" applyFont="1" applyBorder="1" applyAlignment="1">
      <alignment horizontal="left" vertical="center"/>
      <protection/>
    </xf>
    <xf numFmtId="0" fontId="28" fillId="0" borderId="0" xfId="79" applyFont="1" applyBorder="1">
      <alignment/>
      <protection/>
    </xf>
    <xf numFmtId="0" fontId="26" fillId="0" borderId="24" xfId="79" applyFont="1" applyBorder="1" applyAlignment="1">
      <alignment vertical="top"/>
      <protection/>
    </xf>
    <xf numFmtId="0" fontId="0" fillId="0" borderId="0" xfId="0" applyFont="1" applyBorder="1" applyAlignment="1">
      <alignment/>
    </xf>
    <xf numFmtId="2" fontId="0" fillId="0" borderId="26" xfId="0" applyNumberFormat="1" applyBorder="1" applyAlignment="1">
      <alignment horizontal="right" vertical="center"/>
    </xf>
    <xf numFmtId="2" fontId="0" fillId="0" borderId="27" xfId="0" applyNumberFormat="1" applyFont="1" applyBorder="1" applyAlignment="1">
      <alignment horizontal="right" vertical="center"/>
    </xf>
    <xf numFmtId="0" fontId="0" fillId="0" borderId="27" xfId="0" applyFont="1" applyBorder="1" applyAlignment="1">
      <alignment/>
    </xf>
    <xf numFmtId="14" fontId="35" fillId="0" borderId="0" xfId="79" applyNumberFormat="1" applyFont="1" applyBorder="1" applyAlignment="1">
      <alignment horizontal="left" vertical="top"/>
      <protection/>
    </xf>
    <xf numFmtId="0" fontId="13" fillId="0" borderId="24" xfId="0" applyFont="1" applyBorder="1" applyAlignment="1">
      <alignment/>
    </xf>
    <xf numFmtId="0" fontId="0" fillId="0" borderId="24" xfId="0" applyFont="1" applyBorder="1" applyAlignment="1">
      <alignment/>
    </xf>
    <xf numFmtId="14" fontId="0" fillId="0" borderId="26" xfId="0" applyNumberFormat="1" applyFont="1" applyBorder="1" applyAlignment="1">
      <alignment horizontal="left"/>
    </xf>
    <xf numFmtId="0" fontId="0" fillId="0" borderId="27" xfId="0" applyNumberFormat="1" applyFont="1" applyBorder="1" applyAlignment="1">
      <alignment/>
    </xf>
    <xf numFmtId="10" fontId="0" fillId="0" borderId="26" xfId="74" applyNumberFormat="1" applyBorder="1" applyAlignment="1">
      <alignment horizontal="left" vertical="center"/>
    </xf>
    <xf numFmtId="10" fontId="0" fillId="0" borderId="27" xfId="74" applyNumberFormat="1" applyBorder="1" applyAlignment="1">
      <alignment vertical="center"/>
    </xf>
    <xf numFmtId="0" fontId="25" fillId="0" borderId="0" xfId="79" applyFont="1" applyBorder="1">
      <alignment/>
      <protection/>
    </xf>
    <xf numFmtId="0" fontId="13" fillId="0" borderId="0" xfId="0" applyFont="1" applyBorder="1" applyAlignment="1">
      <alignment/>
    </xf>
    <xf numFmtId="0" fontId="18" fillId="0" borderId="0" xfId="0" applyFont="1" applyBorder="1" applyAlignment="1">
      <alignment vertical="center" readingOrder="1"/>
    </xf>
    <xf numFmtId="0" fontId="19" fillId="0" borderId="0" xfId="0" applyFont="1" applyBorder="1" applyAlignment="1">
      <alignment vertical="center" readingOrder="1"/>
    </xf>
    <xf numFmtId="0" fontId="13" fillId="0" borderId="20" xfId="0" applyFont="1" applyBorder="1" applyAlignment="1">
      <alignment vertical="center"/>
    </xf>
    <xf numFmtId="0" fontId="13" fillId="0" borderId="20" xfId="0" applyFont="1" applyBorder="1" applyAlignment="1">
      <alignment horizontal="right" vertical="center"/>
    </xf>
    <xf numFmtId="0" fontId="20" fillId="0" borderId="0" xfId="0" applyFont="1" applyBorder="1" applyAlignment="1">
      <alignment horizontal="center"/>
    </xf>
    <xf numFmtId="4" fontId="13" fillId="56" borderId="20" xfId="79" applyNumberFormat="1" applyFont="1" applyFill="1" applyBorder="1" applyAlignment="1">
      <alignment horizontal="center" vertical="center" wrapText="1"/>
      <protection/>
    </xf>
    <xf numFmtId="4" fontId="0" fillId="0" borderId="20" xfId="104" applyNumberFormat="1" applyBorder="1" applyAlignment="1">
      <alignment horizontal="center" vertical="center" wrapText="1"/>
    </xf>
    <xf numFmtId="4" fontId="0" fillId="55" borderId="20" xfId="104" applyNumberFormat="1" applyFont="1" applyFill="1" applyBorder="1" applyAlignment="1">
      <alignment horizontal="center" vertical="center" wrapText="1"/>
    </xf>
    <xf numFmtId="0" fontId="26" fillId="0" borderId="0" xfId="79" applyFont="1" applyAlignment="1">
      <alignment horizontal="center" vertical="top"/>
      <protection/>
    </xf>
    <xf numFmtId="0" fontId="26" fillId="0" borderId="27" xfId="79" applyFont="1" applyBorder="1" applyAlignment="1">
      <alignment horizontal="center" vertical="top"/>
      <protection/>
    </xf>
    <xf numFmtId="0" fontId="0" fillId="0" borderId="0" xfId="0" applyAlignment="1">
      <alignment horizontal="left"/>
    </xf>
    <xf numFmtId="0" fontId="25" fillId="0" borderId="0" xfId="79" applyFont="1" applyAlignment="1">
      <alignment horizontal="left"/>
      <protection/>
    </xf>
    <xf numFmtId="4" fontId="13" fillId="56" borderId="20" xfId="104" applyNumberFormat="1" applyFont="1" applyFill="1" applyBorder="1" applyAlignment="1" applyProtection="1">
      <alignment horizontal="center" vertical="center" wrapText="1"/>
      <protection/>
    </xf>
    <xf numFmtId="4" fontId="0" fillId="0" borderId="20" xfId="104" applyNumberFormat="1" applyFill="1" applyBorder="1" applyAlignment="1" applyProtection="1">
      <alignment horizontal="center" vertical="center" wrapText="1"/>
      <protection/>
    </xf>
    <xf numFmtId="4" fontId="0" fillId="57" borderId="20" xfId="104" applyNumberFormat="1" applyFill="1" applyBorder="1" applyAlignment="1">
      <alignment horizontal="center" vertical="center" wrapText="1"/>
    </xf>
    <xf numFmtId="2" fontId="13" fillId="0" borderId="0" xfId="0" applyNumberFormat="1" applyFont="1" applyAlignment="1">
      <alignment horizontal="center" vertical="center"/>
    </xf>
    <xf numFmtId="4" fontId="0" fillId="0" borderId="0" xfId="0" applyNumberFormat="1" applyFont="1" applyAlignment="1">
      <alignment/>
    </xf>
    <xf numFmtId="1" fontId="13" fillId="56" borderId="20" xfId="79" applyNumberFormat="1" applyFont="1" applyFill="1" applyBorder="1" applyAlignment="1">
      <alignment horizontal="center" vertical="center" wrapText="1"/>
      <protection/>
    </xf>
    <xf numFmtId="1" fontId="0" fillId="0" borderId="20" xfId="79" applyNumberFormat="1" applyFont="1" applyBorder="1" applyAlignment="1">
      <alignment horizontal="center" vertical="center" wrapText="1"/>
      <protection/>
    </xf>
    <xf numFmtId="1" fontId="0" fillId="0" borderId="20" xfId="79" applyNumberFormat="1" applyFont="1" applyBorder="1" applyAlignment="1">
      <alignment horizontal="center" vertical="center" wrapText="1"/>
      <protection/>
    </xf>
    <xf numFmtId="14" fontId="35" fillId="0" borderId="26" xfId="79" applyNumberFormat="1" applyFont="1" applyBorder="1" applyAlignment="1">
      <alignment horizontal="left" vertical="top"/>
      <protection/>
    </xf>
    <xf numFmtId="0" fontId="28" fillId="0" borderId="27" xfId="79" applyFont="1" applyBorder="1">
      <alignment/>
      <protection/>
    </xf>
    <xf numFmtId="10" fontId="0" fillId="0" borderId="21" xfId="0" applyNumberFormat="1" applyFont="1" applyBorder="1" applyAlignment="1">
      <alignment horizontal="center" vertical="center" wrapText="1"/>
    </xf>
    <xf numFmtId="10" fontId="0" fillId="0" borderId="21" xfId="0" applyNumberFormat="1" applyFont="1" applyBorder="1" applyAlignment="1">
      <alignment horizontal="center" vertical="center"/>
    </xf>
    <xf numFmtId="9" fontId="0" fillId="0" borderId="22" xfId="82" applyFont="1" applyFill="1" applyBorder="1" applyAlignment="1" applyProtection="1">
      <alignment horizontal="center" vertical="center"/>
      <protection/>
    </xf>
    <xf numFmtId="0" fontId="0" fillId="0" borderId="20" xfId="0" applyFont="1" applyBorder="1" applyAlignment="1">
      <alignment horizontal="center"/>
    </xf>
    <xf numFmtId="0" fontId="0" fillId="0" borderId="20" xfId="0" applyFont="1" applyBorder="1" applyAlignment="1">
      <alignment horizontal="center" vertical="center" readingOrder="1"/>
    </xf>
    <xf numFmtId="170" fontId="0" fillId="0" borderId="21" xfId="0" applyNumberFormat="1" applyFont="1" applyBorder="1" applyAlignment="1">
      <alignment horizontal="center" vertical="center"/>
    </xf>
    <xf numFmtId="0" fontId="0" fillId="0" borderId="22" xfId="0" applyFont="1" applyBorder="1" applyAlignment="1">
      <alignment horizontal="center" vertical="center"/>
    </xf>
    <xf numFmtId="170" fontId="0" fillId="0" borderId="22" xfId="0" applyNumberFormat="1" applyFont="1" applyBorder="1" applyAlignment="1">
      <alignment horizontal="center" vertical="center"/>
    </xf>
    <xf numFmtId="4" fontId="0" fillId="0" borderId="21" xfId="0" applyNumberFormat="1" applyFont="1" applyBorder="1" applyAlignment="1">
      <alignment horizontal="center" vertical="center"/>
    </xf>
    <xf numFmtId="4" fontId="0" fillId="0" borderId="21" xfId="104" applyNumberFormat="1" applyFont="1" applyFill="1" applyBorder="1" applyAlignment="1" applyProtection="1">
      <alignment horizontal="center" vertical="center"/>
      <protection/>
    </xf>
    <xf numFmtId="10" fontId="13" fillId="0" borderId="21" xfId="0" applyNumberFormat="1" applyFont="1" applyBorder="1" applyAlignment="1">
      <alignment horizontal="center" vertical="center"/>
    </xf>
    <xf numFmtId="10" fontId="13" fillId="0" borderId="21" xfId="104" applyNumberFormat="1" applyFont="1" applyFill="1" applyBorder="1" applyAlignment="1" applyProtection="1">
      <alignment horizontal="center" vertical="center"/>
      <protection/>
    </xf>
    <xf numFmtId="176" fontId="13" fillId="0" borderId="20" xfId="0" applyNumberFormat="1" applyFont="1" applyBorder="1" applyAlignment="1">
      <alignment horizontal="center" vertical="center"/>
    </xf>
    <xf numFmtId="185" fontId="0" fillId="0" borderId="0" xfId="0" applyNumberFormat="1" applyFont="1" applyAlignment="1">
      <alignment horizontal="right" vertical="center"/>
    </xf>
    <xf numFmtId="0" fontId="26" fillId="0" borderId="0" xfId="79" applyFont="1" applyFill="1" applyBorder="1" applyAlignment="1">
      <alignment horizontal="center" vertical="center" wrapText="1"/>
      <protection/>
    </xf>
    <xf numFmtId="14" fontId="35" fillId="0" borderId="31" xfId="79" applyNumberFormat="1" applyFont="1" applyBorder="1" applyAlignment="1">
      <alignment horizontal="left" vertical="top"/>
      <protection/>
    </xf>
    <xf numFmtId="0" fontId="0" fillId="0" borderId="20" xfId="79" applyFont="1" applyFill="1" applyBorder="1" applyAlignment="1">
      <alignment horizontal="left" vertical="center" wrapText="1"/>
      <protection/>
    </xf>
    <xf numFmtId="9" fontId="0" fillId="0" borderId="33" xfId="82" applyFont="1" applyFill="1" applyBorder="1" applyAlignment="1" applyProtection="1">
      <alignment horizontal="center" vertical="center"/>
      <protection/>
    </xf>
    <xf numFmtId="4" fontId="0" fillId="0" borderId="33" xfId="104" applyNumberFormat="1" applyFont="1" applyFill="1" applyBorder="1" applyAlignment="1" applyProtection="1">
      <alignment horizontal="center" vertical="center"/>
      <protection/>
    </xf>
    <xf numFmtId="4" fontId="0" fillId="0" borderId="20" xfId="104" applyNumberFormat="1" applyFont="1" applyFill="1" applyBorder="1" applyAlignment="1" applyProtection="1">
      <alignment horizontal="center" vertical="center"/>
      <protection/>
    </xf>
    <xf numFmtId="10" fontId="0" fillId="0" borderId="20" xfId="0" applyNumberFormat="1" applyFont="1" applyBorder="1" applyAlignment="1">
      <alignment horizontal="center" vertical="center" wrapText="1"/>
    </xf>
    <xf numFmtId="0" fontId="0" fillId="0" borderId="34" xfId="0" applyFont="1" applyBorder="1" applyAlignment="1">
      <alignment horizont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170" fontId="0" fillId="0" borderId="35" xfId="0" applyNumberFormat="1" applyFont="1" applyBorder="1" applyAlignment="1">
      <alignment horizontal="center" vertical="center"/>
    </xf>
    <xf numFmtId="0" fontId="0" fillId="0" borderId="38" xfId="0" applyFont="1" applyBorder="1" applyAlignment="1">
      <alignment horizontal="center" vertical="center"/>
    </xf>
    <xf numFmtId="0" fontId="0" fillId="0" borderId="31" xfId="0" applyFont="1" applyBorder="1" applyAlignment="1">
      <alignment horizontal="center"/>
    </xf>
    <xf numFmtId="0" fontId="0" fillId="0" borderId="20" xfId="0" applyFont="1" applyBorder="1" applyAlignment="1">
      <alignment horizontal="center" vertical="center"/>
    </xf>
    <xf numFmtId="0" fontId="0" fillId="0" borderId="20" xfId="79" applyFont="1" applyBorder="1" applyAlignment="1">
      <alignment horizontal="center" vertical="center" wrapText="1"/>
      <protection/>
    </xf>
    <xf numFmtId="10" fontId="0" fillId="0" borderId="20" xfId="0" applyNumberFormat="1" applyFont="1" applyBorder="1" applyAlignment="1">
      <alignment horizontal="center" vertical="center"/>
    </xf>
    <xf numFmtId="9" fontId="0" fillId="0" borderId="20" xfId="82" applyFont="1" applyFill="1" applyBorder="1" applyAlignment="1" applyProtection="1">
      <alignment horizontal="center" vertical="center"/>
      <protection/>
    </xf>
    <xf numFmtId="172" fontId="0" fillId="0" borderId="20" xfId="0" applyNumberFormat="1" applyFont="1" applyBorder="1" applyAlignment="1">
      <alignment horizontal="center" vertical="center"/>
    </xf>
    <xf numFmtId="4" fontId="0" fillId="58" borderId="20" xfId="104" applyNumberFormat="1" applyFill="1" applyBorder="1" applyAlignment="1">
      <alignment horizontal="center" vertical="center" wrapText="1"/>
    </xf>
    <xf numFmtId="10" fontId="0" fillId="58" borderId="21" xfId="0" applyNumberFormat="1" applyFont="1" applyFill="1" applyBorder="1" applyAlignment="1">
      <alignment horizontal="center" vertical="center" wrapText="1"/>
    </xf>
    <xf numFmtId="0" fontId="27" fillId="0" borderId="0" xfId="79" applyFont="1" applyFill="1" applyBorder="1" applyAlignment="1">
      <alignment horizontal="center" vertical="center"/>
      <protection/>
    </xf>
    <xf numFmtId="0" fontId="20" fillId="0" borderId="0" xfId="0" applyFont="1" applyBorder="1" applyAlignment="1">
      <alignment horizontal="center"/>
    </xf>
    <xf numFmtId="0" fontId="27" fillId="0" borderId="0" xfId="79" applyFont="1" applyFill="1" applyBorder="1" applyAlignment="1">
      <alignment horizontal="center" vertical="center" wrapText="1"/>
      <protection/>
    </xf>
    <xf numFmtId="0" fontId="18" fillId="0" borderId="0" xfId="0" applyFont="1" applyBorder="1" applyAlignment="1">
      <alignment horizontal="center" vertical="center" readingOrder="2"/>
    </xf>
    <xf numFmtId="0" fontId="27" fillId="0" borderId="32" xfId="0" applyFont="1" applyBorder="1" applyAlignment="1">
      <alignment horizontal="center" vertical="center" wrapText="1"/>
    </xf>
    <xf numFmtId="0" fontId="27" fillId="0" borderId="39" xfId="0" applyFont="1" applyBorder="1" applyAlignment="1">
      <alignment horizontal="center" vertical="center" wrapText="1"/>
    </xf>
    <xf numFmtId="0" fontId="27" fillId="0" borderId="40" xfId="0" applyFont="1" applyBorder="1" applyAlignment="1">
      <alignment horizontal="center" vertical="center" wrapText="1"/>
    </xf>
    <xf numFmtId="49" fontId="0" fillId="57" borderId="41" xfId="79" applyNumberFormat="1" applyFont="1" applyFill="1" applyBorder="1" applyAlignment="1">
      <alignment horizontal="center" vertical="center" wrapText="1"/>
      <protection/>
    </xf>
    <xf numFmtId="49" fontId="0" fillId="57" borderId="42" xfId="79" applyNumberFormat="1" applyFont="1" applyFill="1" applyBorder="1" applyAlignment="1">
      <alignment horizontal="center" vertical="center" wrapText="1"/>
      <protection/>
    </xf>
    <xf numFmtId="4" fontId="0" fillId="0" borderId="43" xfId="104" applyNumberFormat="1" applyBorder="1" applyAlignment="1">
      <alignment horizontal="center" vertical="center" wrapText="1"/>
    </xf>
    <xf numFmtId="4" fontId="0" fillId="0" borderId="41" xfId="104" applyNumberFormat="1" applyBorder="1" applyAlignment="1">
      <alignment horizontal="center" vertical="center" wrapText="1"/>
    </xf>
    <xf numFmtId="4" fontId="0" fillId="0" borderId="42" xfId="104" applyNumberFormat="1" applyBorder="1" applyAlignment="1">
      <alignment horizontal="center" vertical="center" wrapText="1"/>
    </xf>
    <xf numFmtId="4" fontId="0" fillId="0" borderId="43" xfId="104" applyNumberFormat="1" applyFont="1" applyBorder="1" applyAlignment="1">
      <alignment horizontal="center" vertical="center" wrapText="1"/>
    </xf>
    <xf numFmtId="4" fontId="13" fillId="56" borderId="43" xfId="79" applyNumberFormat="1" applyFont="1" applyFill="1" applyBorder="1" applyAlignment="1">
      <alignment horizontal="center" vertical="center" wrapText="1"/>
      <protection/>
    </xf>
    <xf numFmtId="4" fontId="13" fillId="56" borderId="41" xfId="79" applyNumberFormat="1" applyFont="1" applyFill="1" applyBorder="1" applyAlignment="1">
      <alignment horizontal="center" vertical="center" wrapText="1"/>
      <protection/>
    </xf>
    <xf numFmtId="4" fontId="13" fillId="56" borderId="42" xfId="79" applyNumberFormat="1" applyFont="1" applyFill="1" applyBorder="1" applyAlignment="1">
      <alignment horizontal="center" vertical="center" wrapText="1"/>
      <protection/>
    </xf>
    <xf numFmtId="0" fontId="26" fillId="0" borderId="44" xfId="79" applyFont="1" applyFill="1" applyBorder="1" applyAlignment="1">
      <alignment horizontal="center" vertical="center" wrapText="1"/>
      <protection/>
    </xf>
    <xf numFmtId="0" fontId="26" fillId="0" borderId="45" xfId="79" applyFont="1" applyFill="1" applyBorder="1" applyAlignment="1">
      <alignment horizontal="center" vertical="center" wrapText="1"/>
      <protection/>
    </xf>
    <xf numFmtId="0" fontId="26" fillId="0" borderId="46" xfId="79" applyFont="1" applyFill="1" applyBorder="1" applyAlignment="1">
      <alignment horizontal="center" vertical="center" wrapText="1"/>
      <protection/>
    </xf>
    <xf numFmtId="0" fontId="21" fillId="0" borderId="0" xfId="0" applyFont="1" applyBorder="1" applyAlignment="1">
      <alignment horizontal="center"/>
    </xf>
  </cellXfs>
  <cellStyles count="93">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Incorreto 2" xfId="73"/>
    <cellStyle name="Currency" xfId="74"/>
    <cellStyle name="Currency [0]" xfId="75"/>
    <cellStyle name="Moeda 2" xfId="76"/>
    <cellStyle name="Neutra 2" xfId="77"/>
    <cellStyle name="Neutro" xfId="78"/>
    <cellStyle name="Normal 2" xfId="79"/>
    <cellStyle name="Nota" xfId="80"/>
    <cellStyle name="Nota 2" xfId="81"/>
    <cellStyle name="Percent" xfId="82"/>
    <cellStyle name="Porcentagem 2" xfId="83"/>
    <cellStyle name="Ruim" xfId="84"/>
    <cellStyle name="Saída" xfId="85"/>
    <cellStyle name="Saída 2" xfId="86"/>
    <cellStyle name="Comma [0]" xfId="87"/>
    <cellStyle name="Texto de Aviso" xfId="88"/>
    <cellStyle name="Texto de Aviso 2" xfId="89"/>
    <cellStyle name="Texto Explicativo" xfId="90"/>
    <cellStyle name="Texto Explicativo 2" xfId="91"/>
    <cellStyle name="Título" xfId="92"/>
    <cellStyle name="Título 1" xfId="93"/>
    <cellStyle name="Título 1 2" xfId="94"/>
    <cellStyle name="Título 2" xfId="95"/>
    <cellStyle name="Título 2 2" xfId="96"/>
    <cellStyle name="Título 3" xfId="97"/>
    <cellStyle name="Título 3 2" xfId="98"/>
    <cellStyle name="Título 4" xfId="99"/>
    <cellStyle name="Título 4 2" xfId="100"/>
    <cellStyle name="Título 5" xfId="101"/>
    <cellStyle name="Total" xfId="102"/>
    <cellStyle name="Total 2" xfId="103"/>
    <cellStyle name="Comma" xfId="104"/>
    <cellStyle name="Vírgula 2" xfId="105"/>
    <cellStyle name="Währung"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CCC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180975</xdr:rowOff>
    </xdr:from>
    <xdr:to>
      <xdr:col>1</xdr:col>
      <xdr:colOff>866775</xdr:colOff>
      <xdr:row>5</xdr:row>
      <xdr:rowOff>9525</xdr:rowOff>
    </xdr:to>
    <xdr:pic>
      <xdr:nvPicPr>
        <xdr:cNvPr id="1" name="Imagem 2"/>
        <xdr:cNvPicPr preferRelativeResize="1">
          <a:picLocks noChangeAspect="1"/>
        </xdr:cNvPicPr>
      </xdr:nvPicPr>
      <xdr:blipFill>
        <a:blip r:embed="rId1"/>
        <a:srcRect b="11267"/>
        <a:stretch>
          <a:fillRect/>
        </a:stretch>
      </xdr:blipFill>
      <xdr:spPr>
        <a:xfrm>
          <a:off x="19050" y="180975"/>
          <a:ext cx="1457325" cy="1181100"/>
        </a:xfrm>
        <a:prstGeom prst="rect">
          <a:avLst/>
        </a:prstGeom>
        <a:noFill/>
        <a:ln w="9525" cmpd="sng">
          <a:noFill/>
        </a:ln>
      </xdr:spPr>
    </xdr:pic>
    <xdr:clientData/>
  </xdr:twoCellAnchor>
  <xdr:twoCellAnchor editAs="oneCell">
    <xdr:from>
      <xdr:col>6</xdr:col>
      <xdr:colOff>866775</xdr:colOff>
      <xdr:row>0</xdr:row>
      <xdr:rowOff>190500</xdr:rowOff>
    </xdr:from>
    <xdr:to>
      <xdr:col>8</xdr:col>
      <xdr:colOff>133350</xdr:colOff>
      <xdr:row>5</xdr:row>
      <xdr:rowOff>57150</xdr:rowOff>
    </xdr:to>
    <xdr:pic>
      <xdr:nvPicPr>
        <xdr:cNvPr id="2" name="Imagem 4"/>
        <xdr:cNvPicPr preferRelativeResize="1">
          <a:picLocks noChangeAspect="1"/>
        </xdr:cNvPicPr>
      </xdr:nvPicPr>
      <xdr:blipFill>
        <a:blip r:embed="rId2"/>
        <a:stretch>
          <a:fillRect/>
        </a:stretch>
      </xdr:blipFill>
      <xdr:spPr>
        <a:xfrm>
          <a:off x="9201150" y="190500"/>
          <a:ext cx="1428750"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180975</xdr:rowOff>
    </xdr:from>
    <xdr:to>
      <xdr:col>1</xdr:col>
      <xdr:colOff>866775</xdr:colOff>
      <xdr:row>5</xdr:row>
      <xdr:rowOff>9525</xdr:rowOff>
    </xdr:to>
    <xdr:pic>
      <xdr:nvPicPr>
        <xdr:cNvPr id="1" name="Imagem 2"/>
        <xdr:cNvPicPr preferRelativeResize="1">
          <a:picLocks noChangeAspect="1"/>
        </xdr:cNvPicPr>
      </xdr:nvPicPr>
      <xdr:blipFill>
        <a:blip r:embed="rId1"/>
        <a:srcRect b="11267"/>
        <a:stretch>
          <a:fillRect/>
        </a:stretch>
      </xdr:blipFill>
      <xdr:spPr>
        <a:xfrm>
          <a:off x="19050" y="180975"/>
          <a:ext cx="1457325" cy="1181100"/>
        </a:xfrm>
        <a:prstGeom prst="rect">
          <a:avLst/>
        </a:prstGeom>
        <a:noFill/>
        <a:ln w="9525" cmpd="sng">
          <a:noFill/>
        </a:ln>
      </xdr:spPr>
    </xdr:pic>
    <xdr:clientData/>
  </xdr:twoCellAnchor>
  <xdr:twoCellAnchor editAs="oneCell">
    <xdr:from>
      <xdr:col>6</xdr:col>
      <xdr:colOff>866775</xdr:colOff>
      <xdr:row>0</xdr:row>
      <xdr:rowOff>190500</xdr:rowOff>
    </xdr:from>
    <xdr:to>
      <xdr:col>8</xdr:col>
      <xdr:colOff>133350</xdr:colOff>
      <xdr:row>5</xdr:row>
      <xdr:rowOff>57150</xdr:rowOff>
    </xdr:to>
    <xdr:pic>
      <xdr:nvPicPr>
        <xdr:cNvPr id="2" name="Imagem 4"/>
        <xdr:cNvPicPr preferRelativeResize="1">
          <a:picLocks noChangeAspect="1"/>
        </xdr:cNvPicPr>
      </xdr:nvPicPr>
      <xdr:blipFill>
        <a:blip r:embed="rId2"/>
        <a:stretch>
          <a:fillRect/>
        </a:stretch>
      </xdr:blipFill>
      <xdr:spPr>
        <a:xfrm>
          <a:off x="9201150" y="190500"/>
          <a:ext cx="1428750" cy="1219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190500</xdr:rowOff>
    </xdr:from>
    <xdr:to>
      <xdr:col>1</xdr:col>
      <xdr:colOff>514350</xdr:colOff>
      <xdr:row>4</xdr:row>
      <xdr:rowOff>371475</xdr:rowOff>
    </xdr:to>
    <xdr:pic>
      <xdr:nvPicPr>
        <xdr:cNvPr id="1" name="Imagem 5"/>
        <xdr:cNvPicPr preferRelativeResize="1">
          <a:picLocks noChangeAspect="1"/>
        </xdr:cNvPicPr>
      </xdr:nvPicPr>
      <xdr:blipFill>
        <a:blip r:embed="rId1"/>
        <a:srcRect b="11267"/>
        <a:stretch>
          <a:fillRect/>
        </a:stretch>
      </xdr:blipFill>
      <xdr:spPr>
        <a:xfrm>
          <a:off x="19050" y="190500"/>
          <a:ext cx="1457325" cy="1171575"/>
        </a:xfrm>
        <a:prstGeom prst="rect">
          <a:avLst/>
        </a:prstGeom>
        <a:noFill/>
        <a:ln w="9525" cmpd="sng">
          <a:noFill/>
        </a:ln>
      </xdr:spPr>
    </xdr:pic>
    <xdr:clientData/>
  </xdr:twoCellAnchor>
  <xdr:twoCellAnchor editAs="oneCell">
    <xdr:from>
      <xdr:col>11</xdr:col>
      <xdr:colOff>619125</xdr:colOff>
      <xdr:row>0</xdr:row>
      <xdr:rowOff>171450</xdr:rowOff>
    </xdr:from>
    <xdr:to>
      <xdr:col>13</xdr:col>
      <xdr:colOff>123825</xdr:colOff>
      <xdr:row>4</xdr:row>
      <xdr:rowOff>409575</xdr:rowOff>
    </xdr:to>
    <xdr:pic>
      <xdr:nvPicPr>
        <xdr:cNvPr id="2" name="Imagem 6"/>
        <xdr:cNvPicPr preferRelativeResize="1">
          <a:picLocks noChangeAspect="1"/>
        </xdr:cNvPicPr>
      </xdr:nvPicPr>
      <xdr:blipFill>
        <a:blip r:embed="rId2"/>
        <a:stretch>
          <a:fillRect/>
        </a:stretch>
      </xdr:blipFill>
      <xdr:spPr>
        <a:xfrm>
          <a:off x="12792075" y="171450"/>
          <a:ext cx="1447800"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98"/>
  <sheetViews>
    <sheetView tabSelected="1" zoomScalePageLayoutView="0" workbookViewId="0" topLeftCell="A1">
      <selection activeCell="F15" sqref="F15"/>
    </sheetView>
  </sheetViews>
  <sheetFormatPr defaultColWidth="9.140625" defaultRowHeight="15"/>
  <cols>
    <col min="2" max="2" width="15.00390625" style="0" customWidth="1"/>
    <col min="3" max="3" width="63.7109375" style="0" customWidth="1"/>
    <col min="4" max="4" width="9.140625" style="0" customWidth="1"/>
    <col min="5" max="5" width="11.140625" style="11" customWidth="1"/>
    <col min="6" max="6" width="16.8515625" style="0" customWidth="1"/>
    <col min="7" max="7" width="16.140625" style="0" customWidth="1"/>
    <col min="8" max="8" width="16.28125" style="0" customWidth="1"/>
    <col min="9" max="9" width="11.7109375" style="0" customWidth="1"/>
    <col min="10" max="10" width="14.7109375" style="19" customWidth="1"/>
    <col min="11" max="16" width="12.57421875" style="0" customWidth="1"/>
  </cols>
  <sheetData>
    <row r="1" ht="15">
      <c r="C1" s="1"/>
    </row>
    <row r="2" spans="1:9" ht="21" customHeight="1">
      <c r="A2" s="147" t="s">
        <v>49</v>
      </c>
      <c r="B2" s="147"/>
      <c r="C2" s="147"/>
      <c r="D2" s="147"/>
      <c r="E2" s="147"/>
      <c r="F2" s="147"/>
      <c r="G2" s="147"/>
      <c r="H2" s="147"/>
      <c r="I2" s="2"/>
    </row>
    <row r="3" spans="1:9" ht="21" customHeight="1">
      <c r="A3" s="147" t="s">
        <v>78</v>
      </c>
      <c r="B3" s="147"/>
      <c r="C3" s="147"/>
      <c r="D3" s="147"/>
      <c r="E3" s="147"/>
      <c r="F3" s="147"/>
      <c r="G3" s="147"/>
      <c r="H3" s="147"/>
      <c r="I3" s="2"/>
    </row>
    <row r="4" spans="1:9" ht="19.5" customHeight="1">
      <c r="A4" s="147" t="s">
        <v>72</v>
      </c>
      <c r="B4" s="147"/>
      <c r="C4" s="147"/>
      <c r="D4" s="147"/>
      <c r="E4" s="147"/>
      <c r="F4" s="147"/>
      <c r="G4" s="147"/>
      <c r="H4" s="147"/>
      <c r="I4" s="2"/>
    </row>
    <row r="5" spans="1:9" ht="30" customHeight="1">
      <c r="A5" s="147" t="s">
        <v>0</v>
      </c>
      <c r="B5" s="147"/>
      <c r="C5" s="147"/>
      <c r="D5" s="147"/>
      <c r="E5" s="147"/>
      <c r="F5" s="147"/>
      <c r="G5" s="147"/>
      <c r="H5" s="147"/>
      <c r="I5" s="2"/>
    </row>
    <row r="6" spans="1:9" ht="16.5" customHeight="1">
      <c r="A6" s="50"/>
      <c r="B6" s="50"/>
      <c r="C6" s="50"/>
      <c r="D6" s="50"/>
      <c r="E6" s="50"/>
      <c r="F6" s="50"/>
      <c r="G6" s="50"/>
      <c r="H6" s="50"/>
      <c r="I6" s="2"/>
    </row>
    <row r="7" spans="1:10" s="57" customFormat="1" ht="16.5" customHeight="1">
      <c r="A7" s="52" t="s">
        <v>42</v>
      </c>
      <c r="B7" s="53"/>
      <c r="C7" s="53"/>
      <c r="D7" s="52" t="s">
        <v>50</v>
      </c>
      <c r="E7" s="98"/>
      <c r="F7" s="53"/>
      <c r="G7" s="53"/>
      <c r="H7" s="54" t="s">
        <v>43</v>
      </c>
      <c r="I7" s="55"/>
      <c r="J7" s="56"/>
    </row>
    <row r="8" spans="1:10" s="57" customFormat="1" ht="16.5" customHeight="1">
      <c r="A8" s="58" t="s">
        <v>79</v>
      </c>
      <c r="B8" s="59"/>
      <c r="C8" s="59"/>
      <c r="D8" s="58" t="s">
        <v>80</v>
      </c>
      <c r="E8" s="99"/>
      <c r="F8" s="59"/>
      <c r="G8" s="59"/>
      <c r="H8" s="127"/>
      <c r="I8" s="55"/>
      <c r="J8" s="56"/>
    </row>
    <row r="9" spans="1:10" s="57" customFormat="1" ht="6.75" customHeight="1">
      <c r="A9" s="60"/>
      <c r="B9" s="53"/>
      <c r="C9" s="53"/>
      <c r="D9" s="60"/>
      <c r="E9" s="98"/>
      <c r="F9" s="53"/>
      <c r="G9" s="53"/>
      <c r="H9" s="61"/>
      <c r="I9" s="62"/>
      <c r="J9" s="56"/>
    </row>
    <row r="10" spans="1:12" s="57" customFormat="1" ht="16.5" customHeight="1">
      <c r="A10" s="63" t="s">
        <v>51</v>
      </c>
      <c r="B10" s="53"/>
      <c r="C10" s="64"/>
      <c r="D10" s="65" t="s">
        <v>52</v>
      </c>
      <c r="E10" s="98"/>
      <c r="F10" s="53"/>
      <c r="G10" s="53"/>
      <c r="H10" s="54" t="s">
        <v>53</v>
      </c>
      <c r="I10" s="28" t="s">
        <v>76</v>
      </c>
      <c r="J10" s="56"/>
      <c r="L10" s="105"/>
    </row>
    <row r="11" spans="1:12" s="57" customFormat="1" ht="16.5" customHeight="1">
      <c r="A11" s="58" t="s">
        <v>73</v>
      </c>
      <c r="B11" s="59"/>
      <c r="C11" s="66"/>
      <c r="D11" s="58" t="s">
        <v>130</v>
      </c>
      <c r="E11" s="99"/>
      <c r="F11" s="59"/>
      <c r="G11" s="66"/>
      <c r="H11" s="67"/>
      <c r="I11" s="28">
        <f>1+H11</f>
        <v>1</v>
      </c>
      <c r="J11" s="125"/>
      <c r="L11" s="106"/>
    </row>
    <row r="12" spans="1:9" ht="15.75" customHeight="1">
      <c r="A12" s="149"/>
      <c r="B12" s="149"/>
      <c r="C12" s="149"/>
      <c r="D12" s="149"/>
      <c r="E12" s="149"/>
      <c r="F12" s="149"/>
      <c r="G12" s="149"/>
      <c r="H12" s="149"/>
      <c r="I12" s="28"/>
    </row>
    <row r="13" spans="1:11" ht="48.75" customHeight="1">
      <c r="A13" s="13" t="s">
        <v>1</v>
      </c>
      <c r="B13" s="13" t="s">
        <v>2</v>
      </c>
      <c r="C13" s="13" t="s">
        <v>3</v>
      </c>
      <c r="D13" s="13" t="s">
        <v>4</v>
      </c>
      <c r="E13" s="14" t="s">
        <v>5</v>
      </c>
      <c r="F13" s="14" t="s">
        <v>61</v>
      </c>
      <c r="G13" s="14" t="s">
        <v>62</v>
      </c>
      <c r="H13" s="14" t="s">
        <v>6</v>
      </c>
      <c r="I13" s="2"/>
      <c r="J13" s="28"/>
      <c r="K13" s="126"/>
    </row>
    <row r="14" spans="1:11" ht="24.75" customHeight="1">
      <c r="A14" s="107">
        <v>1</v>
      </c>
      <c r="B14" s="29"/>
      <c r="C14" s="30" t="s">
        <v>22</v>
      </c>
      <c r="D14" s="30"/>
      <c r="E14" s="95"/>
      <c r="F14" s="95"/>
      <c r="G14" s="95"/>
      <c r="H14" s="102">
        <f>SUM(H15:H15)</f>
        <v>0</v>
      </c>
      <c r="I14" s="2"/>
      <c r="J14" s="105"/>
      <c r="K14" s="105"/>
    </row>
    <row r="15" spans="1:11" ht="99" customHeight="1">
      <c r="A15" s="108" t="s">
        <v>7</v>
      </c>
      <c r="B15" s="18" t="s">
        <v>81</v>
      </c>
      <c r="C15" s="24" t="s">
        <v>82</v>
      </c>
      <c r="D15" s="18" t="s">
        <v>23</v>
      </c>
      <c r="E15" s="96">
        <v>1</v>
      </c>
      <c r="F15" s="145"/>
      <c r="G15" s="96">
        <f>ROUND(F15*$I$11,2)</f>
        <v>0</v>
      </c>
      <c r="H15" s="103">
        <f>ROUND(G15*E15,2)</f>
        <v>0</v>
      </c>
      <c r="I15" s="2"/>
      <c r="J15" s="105"/>
      <c r="K15" s="105"/>
    </row>
    <row r="16" spans="1:11" ht="25.5" customHeight="1">
      <c r="A16" s="107" t="s">
        <v>8</v>
      </c>
      <c r="B16" s="29"/>
      <c r="C16" s="30" t="s">
        <v>25</v>
      </c>
      <c r="D16" s="30"/>
      <c r="E16" s="95"/>
      <c r="F16" s="95"/>
      <c r="G16" s="104"/>
      <c r="H16" s="102">
        <f>SUM(H17:H25)</f>
        <v>0</v>
      </c>
      <c r="I16" s="2"/>
      <c r="J16" s="105"/>
      <c r="K16" s="105"/>
    </row>
    <row r="17" spans="1:11" ht="67.5" customHeight="1">
      <c r="A17" s="109" t="s">
        <v>9</v>
      </c>
      <c r="B17" s="18" t="s">
        <v>83</v>
      </c>
      <c r="C17" s="24" t="s">
        <v>84</v>
      </c>
      <c r="D17" s="18" t="s">
        <v>24</v>
      </c>
      <c r="E17" s="96">
        <v>201</v>
      </c>
      <c r="F17" s="145"/>
      <c r="G17" s="96">
        <f aca="true" t="shared" si="0" ref="G17:G25">ROUND(F17*$I$11,2)</f>
        <v>0</v>
      </c>
      <c r="H17" s="103">
        <f aca="true" t="shared" si="1" ref="H17:H25">ROUND(G17*E17,2)</f>
        <v>0</v>
      </c>
      <c r="I17" s="2"/>
      <c r="J17" s="105"/>
      <c r="K17" s="105"/>
    </row>
    <row r="18" spans="1:11" ht="69" customHeight="1">
      <c r="A18" s="109" t="s">
        <v>10</v>
      </c>
      <c r="B18" s="18" t="s">
        <v>88</v>
      </c>
      <c r="C18" s="24" t="s">
        <v>89</v>
      </c>
      <c r="D18" s="18" t="s">
        <v>23</v>
      </c>
      <c r="E18" s="96">
        <f>15</f>
        <v>15</v>
      </c>
      <c r="F18" s="145"/>
      <c r="G18" s="96">
        <f t="shared" si="0"/>
        <v>0</v>
      </c>
      <c r="H18" s="103">
        <f t="shared" si="1"/>
        <v>0</v>
      </c>
      <c r="I18" s="2"/>
      <c r="J18" s="105"/>
      <c r="K18" s="105"/>
    </row>
    <row r="19" spans="1:11" ht="69" customHeight="1">
      <c r="A19" s="109" t="s">
        <v>11</v>
      </c>
      <c r="B19" s="18" t="s">
        <v>91</v>
      </c>
      <c r="C19" s="24" t="s">
        <v>92</v>
      </c>
      <c r="D19" s="18" t="s">
        <v>24</v>
      </c>
      <c r="E19" s="96">
        <f>2*3*0.5</f>
        <v>3</v>
      </c>
      <c r="F19" s="145"/>
      <c r="G19" s="96">
        <f t="shared" si="0"/>
        <v>0</v>
      </c>
      <c r="H19" s="103">
        <f t="shared" si="1"/>
        <v>0</v>
      </c>
      <c r="I19" s="2"/>
      <c r="J19" s="105"/>
      <c r="K19" s="105"/>
    </row>
    <row r="20" spans="1:11" ht="77.25" customHeight="1">
      <c r="A20" s="109" t="s">
        <v>12</v>
      </c>
      <c r="B20" s="18" t="s">
        <v>100</v>
      </c>
      <c r="C20" s="24" t="s">
        <v>101</v>
      </c>
      <c r="D20" s="18" t="s">
        <v>23</v>
      </c>
      <c r="E20" s="96">
        <f>E18</f>
        <v>15</v>
      </c>
      <c r="F20" s="145"/>
      <c r="G20" s="96">
        <f t="shared" si="0"/>
        <v>0</v>
      </c>
      <c r="H20" s="103">
        <f t="shared" si="1"/>
        <v>0</v>
      </c>
      <c r="I20" s="2"/>
      <c r="J20" s="105"/>
      <c r="K20" s="105"/>
    </row>
    <row r="21" spans="1:11" ht="56.25" customHeight="1">
      <c r="A21" s="109" t="s">
        <v>90</v>
      </c>
      <c r="B21" s="18" t="s">
        <v>144</v>
      </c>
      <c r="C21" s="24" t="s">
        <v>145</v>
      </c>
      <c r="D21" s="18" t="s">
        <v>26</v>
      </c>
      <c r="E21" s="96">
        <f>(2.26*0.2+1.5*3+1.36*3+0.1*2.1+0.8*2.1)*0.15</f>
        <v>1.6383</v>
      </c>
      <c r="F21" s="145"/>
      <c r="G21" s="96">
        <f t="shared" si="0"/>
        <v>0</v>
      </c>
      <c r="H21" s="103">
        <f t="shared" si="1"/>
        <v>0</v>
      </c>
      <c r="I21" s="2"/>
      <c r="J21" s="105"/>
      <c r="K21" s="105"/>
    </row>
    <row r="22" spans="1:11" ht="68.25" customHeight="1">
      <c r="A22" s="109" t="s">
        <v>93</v>
      </c>
      <c r="B22" s="18" t="s">
        <v>200</v>
      </c>
      <c r="C22" s="24" t="s">
        <v>201</v>
      </c>
      <c r="D22" s="18" t="s">
        <v>24</v>
      </c>
      <c r="E22" s="96">
        <v>97</v>
      </c>
      <c r="F22" s="145"/>
      <c r="G22" s="96">
        <f t="shared" si="0"/>
        <v>0</v>
      </c>
      <c r="H22" s="103">
        <f t="shared" si="1"/>
        <v>0</v>
      </c>
      <c r="I22" s="2"/>
      <c r="J22" s="105"/>
      <c r="K22" s="105"/>
    </row>
    <row r="23" spans="1:11" ht="39.75" customHeight="1">
      <c r="A23" s="109" t="s">
        <v>146</v>
      </c>
      <c r="B23" s="18" t="s">
        <v>211</v>
      </c>
      <c r="C23" s="24" t="s">
        <v>212</v>
      </c>
      <c r="D23" s="18" t="s">
        <v>24</v>
      </c>
      <c r="E23" s="96">
        <v>97</v>
      </c>
      <c r="F23" s="145"/>
      <c r="G23" s="96">
        <f t="shared" si="0"/>
        <v>0</v>
      </c>
      <c r="H23" s="103">
        <f t="shared" si="1"/>
        <v>0</v>
      </c>
      <c r="I23" s="2"/>
      <c r="J23" s="105"/>
      <c r="K23" s="105"/>
    </row>
    <row r="24" spans="1:11" ht="39.75" customHeight="1">
      <c r="A24" s="109" t="s">
        <v>209</v>
      </c>
      <c r="B24" s="18" t="s">
        <v>86</v>
      </c>
      <c r="C24" s="24" t="s">
        <v>87</v>
      </c>
      <c r="D24" s="18" t="s">
        <v>26</v>
      </c>
      <c r="E24" s="96">
        <f>E17*0.1+E18*1+E19*0.1+E20*0.1+E21+E22*0.3+E23*0.05</f>
        <v>72.4883</v>
      </c>
      <c r="F24" s="145"/>
      <c r="G24" s="96">
        <f t="shared" si="0"/>
        <v>0</v>
      </c>
      <c r="H24" s="103">
        <f t="shared" si="1"/>
        <v>0</v>
      </c>
      <c r="I24" s="2"/>
      <c r="J24" s="105"/>
      <c r="K24" s="105"/>
    </row>
    <row r="25" spans="1:11" ht="39.75" customHeight="1">
      <c r="A25" s="109" t="s">
        <v>210</v>
      </c>
      <c r="B25" s="18" t="s">
        <v>64</v>
      </c>
      <c r="C25" s="24" t="s">
        <v>85</v>
      </c>
      <c r="D25" s="18" t="s">
        <v>26</v>
      </c>
      <c r="E25" s="96">
        <f>E24</f>
        <v>72.4883</v>
      </c>
      <c r="F25" s="145"/>
      <c r="G25" s="96">
        <f t="shared" si="0"/>
        <v>0</v>
      </c>
      <c r="H25" s="103">
        <f t="shared" si="1"/>
        <v>0</v>
      </c>
      <c r="I25" s="2"/>
      <c r="J25" s="105"/>
      <c r="K25" s="105"/>
    </row>
    <row r="26" spans="1:11" ht="24.75" customHeight="1">
      <c r="A26" s="107">
        <v>3</v>
      </c>
      <c r="B26" s="29"/>
      <c r="C26" s="30" t="s">
        <v>126</v>
      </c>
      <c r="D26" s="30"/>
      <c r="E26" s="95"/>
      <c r="F26" s="95"/>
      <c r="G26" s="104"/>
      <c r="H26" s="102">
        <f>SUM(H27:H32)</f>
        <v>0</v>
      </c>
      <c r="I26" s="2"/>
      <c r="J26" s="105"/>
      <c r="K26" s="105"/>
    </row>
    <row r="27" spans="1:11" ht="39.75" customHeight="1">
      <c r="A27" s="109" t="s">
        <v>13</v>
      </c>
      <c r="B27" s="18" t="s">
        <v>127</v>
      </c>
      <c r="C27" s="24" t="s">
        <v>128</v>
      </c>
      <c r="D27" s="18" t="s">
        <v>24</v>
      </c>
      <c r="E27" s="96">
        <f>50.51+6.36</f>
        <v>56.87</v>
      </c>
      <c r="F27" s="145"/>
      <c r="G27" s="96">
        <f aca="true" t="shared" si="2" ref="G27:G32">ROUND(F27*$I$11,2)</f>
        <v>0</v>
      </c>
      <c r="H27" s="103">
        <f aca="true" t="shared" si="3" ref="H27:H32">ROUND(G27*E27,2)</f>
        <v>0</v>
      </c>
      <c r="I27" s="2"/>
      <c r="J27" s="105"/>
      <c r="K27" s="105"/>
    </row>
    <row r="28" spans="1:11" ht="39.75" customHeight="1">
      <c r="A28" s="109" t="s">
        <v>149</v>
      </c>
      <c r="B28" s="18" t="s">
        <v>65</v>
      </c>
      <c r="C28" s="24" t="s">
        <v>44</v>
      </c>
      <c r="D28" s="18" t="s">
        <v>24</v>
      </c>
      <c r="E28" s="96">
        <v>25</v>
      </c>
      <c r="F28" s="145"/>
      <c r="G28" s="96">
        <f t="shared" si="2"/>
        <v>0</v>
      </c>
      <c r="H28" s="103">
        <f t="shared" si="3"/>
        <v>0</v>
      </c>
      <c r="I28" s="2"/>
      <c r="J28" s="105"/>
      <c r="K28" s="105"/>
    </row>
    <row r="29" spans="1:11" ht="30" customHeight="1">
      <c r="A29" s="109" t="s">
        <v>14</v>
      </c>
      <c r="B29" s="18" t="s">
        <v>96</v>
      </c>
      <c r="C29" s="24" t="s">
        <v>97</v>
      </c>
      <c r="D29" s="18" t="s">
        <v>24</v>
      </c>
      <c r="E29" s="96">
        <f>4.2*4*1.3-7*0.6*2.1+1.3*4.2*2+16*1.2*1.3*1.36*2.8+1.51*2.7</f>
        <v>123.06468000000001</v>
      </c>
      <c r="F29" s="145"/>
      <c r="G29" s="96">
        <f t="shared" si="2"/>
        <v>0</v>
      </c>
      <c r="H29" s="103">
        <f t="shared" si="3"/>
        <v>0</v>
      </c>
      <c r="I29" s="2"/>
      <c r="J29" s="105"/>
      <c r="K29" s="105"/>
    </row>
    <row r="30" spans="1:11" ht="39" customHeight="1">
      <c r="A30" s="109" t="s">
        <v>98</v>
      </c>
      <c r="B30" s="18" t="s">
        <v>156</v>
      </c>
      <c r="C30" s="24" t="s">
        <v>157</v>
      </c>
      <c r="D30" s="18" t="s">
        <v>24</v>
      </c>
      <c r="E30" s="96">
        <f>E27</f>
        <v>56.87</v>
      </c>
      <c r="F30" s="145"/>
      <c r="G30" s="96">
        <f t="shared" si="2"/>
        <v>0</v>
      </c>
      <c r="H30" s="103">
        <f t="shared" si="3"/>
        <v>0</v>
      </c>
      <c r="I30" s="2"/>
      <c r="J30" s="105"/>
      <c r="K30" s="105"/>
    </row>
    <row r="31" spans="1:11" ht="39" customHeight="1">
      <c r="A31" s="109" t="s">
        <v>99</v>
      </c>
      <c r="B31" s="18" t="s">
        <v>71</v>
      </c>
      <c r="C31" s="24" t="s">
        <v>48</v>
      </c>
      <c r="D31" s="18" t="s">
        <v>24</v>
      </c>
      <c r="E31" s="96">
        <f>E29</f>
        <v>123.06468000000001</v>
      </c>
      <c r="F31" s="145"/>
      <c r="G31" s="96">
        <f t="shared" si="2"/>
        <v>0</v>
      </c>
      <c r="H31" s="103">
        <f t="shared" si="3"/>
        <v>0</v>
      </c>
      <c r="I31" s="2"/>
      <c r="J31" s="105"/>
      <c r="K31" s="105"/>
    </row>
    <row r="32" spans="1:11" ht="39.75" customHeight="1">
      <c r="A32" s="109" t="s">
        <v>129</v>
      </c>
      <c r="B32" s="18" t="s">
        <v>94</v>
      </c>
      <c r="C32" s="24" t="s">
        <v>95</v>
      </c>
      <c r="D32" s="18" t="s">
        <v>24</v>
      </c>
      <c r="E32" s="96">
        <f>((12.75-4.7)*2+6.65*2+5.55*2+2.6*2+6.65*5-6*2*0.8*2.1+2*2*1.9+5*1.2+13)*4+2.5*(2*4.21)+1.2*4*4.7-2*0.8*2.1+0.3*0.5*2+0.3*0.3+4.3*0.3+12.2*0.3</f>
        <v>387.15000000000003</v>
      </c>
      <c r="F32" s="145"/>
      <c r="G32" s="96">
        <f t="shared" si="2"/>
        <v>0</v>
      </c>
      <c r="H32" s="103">
        <f t="shared" si="3"/>
        <v>0</v>
      </c>
      <c r="I32" s="2"/>
      <c r="J32" s="105"/>
      <c r="K32" s="105"/>
    </row>
    <row r="33" spans="1:11" ht="24.75" customHeight="1">
      <c r="A33" s="107">
        <v>4</v>
      </c>
      <c r="B33" s="29"/>
      <c r="C33" s="30" t="s">
        <v>104</v>
      </c>
      <c r="D33" s="30"/>
      <c r="E33" s="95"/>
      <c r="F33" s="95"/>
      <c r="G33" s="104"/>
      <c r="H33" s="102">
        <f>SUM(H34:H34)</f>
        <v>0</v>
      </c>
      <c r="I33" s="2"/>
      <c r="J33" s="105"/>
      <c r="K33" s="105"/>
    </row>
    <row r="34" spans="1:11" ht="83.25" customHeight="1">
      <c r="A34" s="109" t="s">
        <v>15</v>
      </c>
      <c r="B34" s="18" t="s">
        <v>102</v>
      </c>
      <c r="C34" s="24" t="s">
        <v>103</v>
      </c>
      <c r="D34" s="18" t="s">
        <v>24</v>
      </c>
      <c r="E34" s="96">
        <f>E17</f>
        <v>201</v>
      </c>
      <c r="F34" s="145"/>
      <c r="G34" s="96">
        <f>ROUND(F34*$I$11,2)</f>
        <v>0</v>
      </c>
      <c r="H34" s="103">
        <f>ROUND(G34*E34,2)</f>
        <v>0</v>
      </c>
      <c r="I34" s="2"/>
      <c r="J34" s="105"/>
      <c r="K34" s="105"/>
    </row>
    <row r="35" spans="1:11" ht="24.75" customHeight="1">
      <c r="A35" s="107">
        <v>5</v>
      </c>
      <c r="B35" s="29"/>
      <c r="C35" s="30" t="s">
        <v>110</v>
      </c>
      <c r="D35" s="30"/>
      <c r="E35" s="95"/>
      <c r="F35" s="95"/>
      <c r="G35" s="104"/>
      <c r="H35" s="102">
        <f>SUM(H36:H37)</f>
        <v>0</v>
      </c>
      <c r="I35" s="2"/>
      <c r="J35" s="105"/>
      <c r="K35" s="105"/>
    </row>
    <row r="36" spans="1:11" ht="39.75" customHeight="1">
      <c r="A36" s="109" t="s">
        <v>16</v>
      </c>
      <c r="B36" s="18" t="s">
        <v>111</v>
      </c>
      <c r="C36" s="24" t="s">
        <v>112</v>
      </c>
      <c r="D36" s="18" t="s">
        <v>24</v>
      </c>
      <c r="E36" s="96">
        <v>16</v>
      </c>
      <c r="F36" s="145"/>
      <c r="G36" s="96">
        <f>ROUND(F36*$I$11,2)</f>
        <v>0</v>
      </c>
      <c r="H36" s="103">
        <f>ROUND(G36*E36,2)</f>
        <v>0</v>
      </c>
      <c r="I36" s="2"/>
      <c r="J36" s="105"/>
      <c r="K36" s="105"/>
    </row>
    <row r="37" spans="1:11" ht="30" customHeight="1">
      <c r="A37" s="109" t="s">
        <v>17</v>
      </c>
      <c r="B37" s="18" t="s">
        <v>113</v>
      </c>
      <c r="C37" s="24" t="s">
        <v>114</v>
      </c>
      <c r="D37" s="18" t="s">
        <v>115</v>
      </c>
      <c r="E37" s="96">
        <v>12</v>
      </c>
      <c r="F37" s="145"/>
      <c r="G37" s="96">
        <f>ROUND(F37*$I$11,2)</f>
        <v>0</v>
      </c>
      <c r="H37" s="103">
        <f>ROUND(G37*E37,2)</f>
        <v>0</v>
      </c>
      <c r="I37" s="2"/>
      <c r="J37" s="105"/>
      <c r="K37" s="105"/>
    </row>
    <row r="38" spans="1:11" ht="24.75" customHeight="1">
      <c r="A38" s="107">
        <v>6</v>
      </c>
      <c r="B38" s="29"/>
      <c r="C38" s="30" t="s">
        <v>39</v>
      </c>
      <c r="D38" s="30"/>
      <c r="E38" s="95"/>
      <c r="F38" s="95"/>
      <c r="G38" s="104"/>
      <c r="H38" s="102">
        <f>SUM(H39:H44)</f>
        <v>0</v>
      </c>
      <c r="I38" s="2"/>
      <c r="J38" s="105"/>
      <c r="K38" s="105"/>
    </row>
    <row r="39" spans="1:11" ht="39.75" customHeight="1">
      <c r="A39" s="109" t="s">
        <v>27</v>
      </c>
      <c r="B39" s="18" t="s">
        <v>66</v>
      </c>
      <c r="C39" s="24" t="s">
        <v>45</v>
      </c>
      <c r="D39" s="18" t="s">
        <v>24</v>
      </c>
      <c r="E39" s="96">
        <f>2*3*0.5</f>
        <v>3</v>
      </c>
      <c r="F39" s="145"/>
      <c r="G39" s="96">
        <f aca="true" t="shared" si="4" ref="G39:G50">ROUND(F39*$I$11,2)</f>
        <v>0</v>
      </c>
      <c r="H39" s="103">
        <f aca="true" t="shared" si="5" ref="H39:H50">ROUND(G39*E39,2)</f>
        <v>0</v>
      </c>
      <c r="I39" s="2"/>
      <c r="J39" s="105"/>
      <c r="K39" s="105"/>
    </row>
    <row r="40" spans="1:11" ht="70.5" customHeight="1">
      <c r="A40" s="109" t="s">
        <v>28</v>
      </c>
      <c r="B40" s="18" t="s">
        <v>67</v>
      </c>
      <c r="C40" s="24" t="s">
        <v>46</v>
      </c>
      <c r="D40" s="18" t="s">
        <v>23</v>
      </c>
      <c r="E40" s="96">
        <v>8</v>
      </c>
      <c r="F40" s="145"/>
      <c r="G40" s="96">
        <f t="shared" si="4"/>
        <v>0</v>
      </c>
      <c r="H40" s="103">
        <f t="shared" si="5"/>
        <v>0</v>
      </c>
      <c r="I40" s="2"/>
      <c r="J40" s="105"/>
      <c r="K40" s="105"/>
    </row>
    <row r="41" spans="1:11" ht="54" customHeight="1">
      <c r="A41" s="109" t="s">
        <v>29</v>
      </c>
      <c r="B41" s="18" t="s">
        <v>122</v>
      </c>
      <c r="C41" s="128" t="s">
        <v>123</v>
      </c>
      <c r="D41" s="27" t="s">
        <v>23</v>
      </c>
      <c r="E41" s="96">
        <v>6</v>
      </c>
      <c r="F41" s="145"/>
      <c r="G41" s="96">
        <f t="shared" si="4"/>
        <v>0</v>
      </c>
      <c r="H41" s="103">
        <f t="shared" si="5"/>
        <v>0</v>
      </c>
      <c r="I41" s="2"/>
      <c r="J41" s="105"/>
      <c r="K41" s="105"/>
    </row>
    <row r="42" spans="1:11" s="23" customFormat="1" ht="30" customHeight="1">
      <c r="A42" s="109" t="s">
        <v>30</v>
      </c>
      <c r="B42" s="27" t="s">
        <v>68</v>
      </c>
      <c r="C42" s="25" t="s">
        <v>41</v>
      </c>
      <c r="D42" s="27" t="s">
        <v>23</v>
      </c>
      <c r="E42" s="97">
        <v>6</v>
      </c>
      <c r="F42" s="145"/>
      <c r="G42" s="96">
        <f t="shared" si="4"/>
        <v>0</v>
      </c>
      <c r="H42" s="103">
        <f t="shared" si="5"/>
        <v>0</v>
      </c>
      <c r="I42" s="22"/>
      <c r="J42" s="105"/>
      <c r="K42" s="105"/>
    </row>
    <row r="43" spans="1:11" ht="54.75" customHeight="1">
      <c r="A43" s="109" t="s">
        <v>31</v>
      </c>
      <c r="B43" s="18" t="s">
        <v>69</v>
      </c>
      <c r="C43" s="24" t="s">
        <v>47</v>
      </c>
      <c r="D43" s="18" t="s">
        <v>23</v>
      </c>
      <c r="E43" s="96">
        <v>8</v>
      </c>
      <c r="F43" s="145"/>
      <c r="G43" s="96">
        <f t="shared" si="4"/>
        <v>0</v>
      </c>
      <c r="H43" s="103">
        <f t="shared" si="5"/>
        <v>0</v>
      </c>
      <c r="I43" s="2"/>
      <c r="J43" s="105"/>
      <c r="K43" s="105"/>
    </row>
    <row r="44" spans="1:11" ht="54" customHeight="1">
      <c r="A44" s="109" t="s">
        <v>32</v>
      </c>
      <c r="B44" s="18" t="s">
        <v>70</v>
      </c>
      <c r="C44" s="24" t="s">
        <v>77</v>
      </c>
      <c r="D44" s="18" t="s">
        <v>23</v>
      </c>
      <c r="E44" s="96">
        <v>2</v>
      </c>
      <c r="F44" s="145"/>
      <c r="G44" s="96">
        <f t="shared" si="4"/>
        <v>0</v>
      </c>
      <c r="H44" s="103">
        <f t="shared" si="5"/>
        <v>0</v>
      </c>
      <c r="I44" s="2"/>
      <c r="J44" s="105"/>
      <c r="K44" s="105"/>
    </row>
    <row r="45" spans="1:11" ht="24.75" customHeight="1">
      <c r="A45" s="107">
        <v>7</v>
      </c>
      <c r="B45" s="29"/>
      <c r="C45" s="30" t="s">
        <v>40</v>
      </c>
      <c r="D45" s="30"/>
      <c r="E45" s="95"/>
      <c r="F45" s="95"/>
      <c r="G45" s="104"/>
      <c r="H45" s="102">
        <f>SUM(H46:H48)</f>
        <v>0</v>
      </c>
      <c r="I45" s="2"/>
      <c r="J45" s="105"/>
      <c r="K45" s="105"/>
    </row>
    <row r="46" spans="1:11" ht="57.75" customHeight="1">
      <c r="A46" s="109" t="s">
        <v>33</v>
      </c>
      <c r="B46" s="18" t="s">
        <v>116</v>
      </c>
      <c r="C46" s="24" t="s">
        <v>117</v>
      </c>
      <c r="D46" s="18" t="s">
        <v>23</v>
      </c>
      <c r="E46" s="96">
        <v>1</v>
      </c>
      <c r="F46" s="145"/>
      <c r="G46" s="96">
        <f t="shared" si="4"/>
        <v>0</v>
      </c>
      <c r="H46" s="103">
        <f t="shared" si="5"/>
        <v>0</v>
      </c>
      <c r="I46" s="2"/>
      <c r="J46" s="105"/>
      <c r="K46" s="105"/>
    </row>
    <row r="47" spans="1:11" ht="39" customHeight="1">
      <c r="A47" s="109" t="s">
        <v>34</v>
      </c>
      <c r="B47" s="18" t="s">
        <v>118</v>
      </c>
      <c r="C47" s="24" t="s">
        <v>119</v>
      </c>
      <c r="D47" s="18" t="s">
        <v>24</v>
      </c>
      <c r="E47" s="96">
        <f>4.7*3-1.4*2.8</f>
        <v>10.180000000000001</v>
      </c>
      <c r="F47" s="145"/>
      <c r="G47" s="96">
        <f t="shared" si="4"/>
        <v>0</v>
      </c>
      <c r="H47" s="103">
        <f t="shared" si="5"/>
        <v>0</v>
      </c>
      <c r="I47" s="2"/>
      <c r="J47" s="105"/>
      <c r="K47" s="105"/>
    </row>
    <row r="48" spans="1:11" ht="39" customHeight="1">
      <c r="A48" s="109" t="s">
        <v>124</v>
      </c>
      <c r="B48" s="18" t="s">
        <v>120</v>
      </c>
      <c r="C48" s="24" t="s">
        <v>121</v>
      </c>
      <c r="D48" s="18" t="s">
        <v>24</v>
      </c>
      <c r="E48" s="96">
        <f>4.7*4+4.7*1.5</f>
        <v>25.85</v>
      </c>
      <c r="F48" s="145"/>
      <c r="G48" s="96">
        <f t="shared" si="4"/>
        <v>0</v>
      </c>
      <c r="H48" s="103">
        <f t="shared" si="5"/>
        <v>0</v>
      </c>
      <c r="I48" s="2"/>
      <c r="J48" s="105"/>
      <c r="K48" s="105"/>
    </row>
    <row r="49" spans="1:11" ht="24.75" customHeight="1">
      <c r="A49" s="107">
        <v>8</v>
      </c>
      <c r="B49" s="29"/>
      <c r="C49" s="30" t="s">
        <v>107</v>
      </c>
      <c r="D49" s="30"/>
      <c r="E49" s="95"/>
      <c r="F49" s="95"/>
      <c r="G49" s="104"/>
      <c r="H49" s="102">
        <f>SUM(H50:H55)</f>
        <v>0</v>
      </c>
      <c r="I49" s="2"/>
      <c r="J49" s="105"/>
      <c r="K49" s="105"/>
    </row>
    <row r="50" spans="1:11" ht="55.5" customHeight="1">
      <c r="A50" s="109" t="s">
        <v>35</v>
      </c>
      <c r="B50" s="18" t="s">
        <v>105</v>
      </c>
      <c r="C50" s="24" t="s">
        <v>106</v>
      </c>
      <c r="D50" s="18" t="s">
        <v>23</v>
      </c>
      <c r="E50" s="96">
        <v>1</v>
      </c>
      <c r="F50" s="145"/>
      <c r="G50" s="96">
        <f t="shared" si="4"/>
        <v>0</v>
      </c>
      <c r="H50" s="103">
        <f t="shared" si="5"/>
        <v>0</v>
      </c>
      <c r="I50" s="2"/>
      <c r="J50" s="105"/>
      <c r="K50" s="105"/>
    </row>
    <row r="51" spans="1:11" ht="81" customHeight="1">
      <c r="A51" s="109" t="s">
        <v>36</v>
      </c>
      <c r="B51" s="18" t="s">
        <v>202</v>
      </c>
      <c r="C51" s="24" t="s">
        <v>203</v>
      </c>
      <c r="D51" s="18" t="s">
        <v>204</v>
      </c>
      <c r="E51" s="96">
        <f>97*2.5</f>
        <v>242.5</v>
      </c>
      <c r="F51" s="145"/>
      <c r="G51" s="96">
        <f>ROUND(F51*$I$11,2)</f>
        <v>0</v>
      </c>
      <c r="H51" s="103">
        <f>ROUND(G51*E51,2)</f>
        <v>0</v>
      </c>
      <c r="I51" s="2"/>
      <c r="J51" s="105"/>
      <c r="K51" s="105"/>
    </row>
    <row r="52" spans="1:11" ht="30.75" customHeight="1">
      <c r="A52" s="109" t="s">
        <v>37</v>
      </c>
      <c r="B52" s="18" t="s">
        <v>205</v>
      </c>
      <c r="C52" s="24" t="s">
        <v>206</v>
      </c>
      <c r="D52" s="18" t="s">
        <v>24</v>
      </c>
      <c r="E52" s="96">
        <v>97</v>
      </c>
      <c r="F52" s="145"/>
      <c r="G52" s="96">
        <f>ROUND(F52*$I$11,2)</f>
        <v>0</v>
      </c>
      <c r="H52" s="103">
        <f>ROUND(G52*E52,2)</f>
        <v>0</v>
      </c>
      <c r="I52" s="2"/>
      <c r="J52" s="105"/>
      <c r="K52" s="105"/>
    </row>
    <row r="53" spans="1:11" ht="70.5" customHeight="1">
      <c r="A53" s="109" t="s">
        <v>38</v>
      </c>
      <c r="B53" s="18" t="s">
        <v>105</v>
      </c>
      <c r="C53" s="24" t="s">
        <v>108</v>
      </c>
      <c r="D53" s="18" t="s">
        <v>23</v>
      </c>
      <c r="E53" s="96">
        <v>1</v>
      </c>
      <c r="F53" s="145"/>
      <c r="G53" s="96">
        <f>ROUND(F53*$I$11,2)</f>
        <v>0</v>
      </c>
      <c r="H53" s="103">
        <f>ROUND(G53*E53,2)</f>
        <v>0</v>
      </c>
      <c r="I53" s="2"/>
      <c r="J53" s="105"/>
      <c r="K53" s="105"/>
    </row>
    <row r="54" spans="1:11" ht="70.5" customHeight="1">
      <c r="A54" s="109" t="s">
        <v>207</v>
      </c>
      <c r="B54" s="18" t="s">
        <v>105</v>
      </c>
      <c r="C54" s="24" t="s">
        <v>109</v>
      </c>
      <c r="D54" s="18" t="s">
        <v>23</v>
      </c>
      <c r="E54" s="96">
        <v>1</v>
      </c>
      <c r="F54" s="145"/>
      <c r="G54" s="96">
        <f>ROUND(F54*$I$11,2)</f>
        <v>0</v>
      </c>
      <c r="H54" s="103">
        <f>ROUND(G54*E54,2)</f>
        <v>0</v>
      </c>
      <c r="I54" s="2"/>
      <c r="J54" s="105"/>
      <c r="K54" s="105"/>
    </row>
    <row r="55" spans="1:11" ht="70.5" customHeight="1">
      <c r="A55" s="109" t="s">
        <v>208</v>
      </c>
      <c r="B55" s="18" t="s">
        <v>105</v>
      </c>
      <c r="C55" s="24" t="s">
        <v>125</v>
      </c>
      <c r="D55" s="18" t="s">
        <v>23</v>
      </c>
      <c r="E55" s="96">
        <v>1</v>
      </c>
      <c r="F55" s="145"/>
      <c r="G55" s="96">
        <f>ROUND(F55*$I$11,2)</f>
        <v>0</v>
      </c>
      <c r="H55" s="103">
        <f>ROUND(G55*E55,2)</f>
        <v>0</v>
      </c>
      <c r="I55" s="2"/>
      <c r="J55" s="105"/>
      <c r="K55" s="105"/>
    </row>
    <row r="56" spans="1:11" ht="24.75" customHeight="1">
      <c r="A56" s="107">
        <v>9</v>
      </c>
      <c r="B56" s="29"/>
      <c r="C56" s="30" t="s">
        <v>143</v>
      </c>
      <c r="D56" s="30"/>
      <c r="E56" s="95"/>
      <c r="F56" s="95"/>
      <c r="G56" s="104"/>
      <c r="H56" s="102">
        <f>SUM(H57:H68)</f>
        <v>0</v>
      </c>
      <c r="I56" s="2"/>
      <c r="J56" s="105"/>
      <c r="K56" s="105"/>
    </row>
    <row r="57" spans="1:11" ht="39" customHeight="1">
      <c r="A57" s="109" t="s">
        <v>132</v>
      </c>
      <c r="B57" s="18" t="s">
        <v>147</v>
      </c>
      <c r="C57" s="24" t="s">
        <v>148</v>
      </c>
      <c r="D57" s="18" t="s">
        <v>24</v>
      </c>
      <c r="E57" s="96">
        <f>2.7*3+0.3*3</f>
        <v>9.000000000000002</v>
      </c>
      <c r="F57" s="145"/>
      <c r="G57" s="96">
        <f>ROUND(F57*$I$11,2)</f>
        <v>0</v>
      </c>
      <c r="H57" s="103">
        <f aca="true" t="shared" si="6" ref="H57:H68">ROUND(G57*E57,2)</f>
        <v>0</v>
      </c>
      <c r="I57" s="2"/>
      <c r="J57" s="105"/>
      <c r="K57" s="105"/>
    </row>
    <row r="58" spans="1:11" ht="84" customHeight="1">
      <c r="A58" s="109" t="s">
        <v>133</v>
      </c>
      <c r="B58" s="18">
        <v>89173</v>
      </c>
      <c r="C58" s="24" t="s">
        <v>153</v>
      </c>
      <c r="D58" s="18" t="s">
        <v>24</v>
      </c>
      <c r="E58" s="96">
        <f>E59</f>
        <v>23.310000000000002</v>
      </c>
      <c r="F58" s="145"/>
      <c r="G58" s="96">
        <f aca="true" t="shared" si="7" ref="G58:G68">ROUND(F58*$I$11,2)</f>
        <v>0</v>
      </c>
      <c r="H58" s="103">
        <f t="shared" si="6"/>
        <v>0</v>
      </c>
      <c r="I58" s="2"/>
      <c r="J58" s="105"/>
      <c r="K58" s="105"/>
    </row>
    <row r="59" spans="1:11" ht="84" customHeight="1">
      <c r="A59" s="109" t="s">
        <v>174</v>
      </c>
      <c r="B59" s="18">
        <v>89170</v>
      </c>
      <c r="C59" s="24" t="s">
        <v>151</v>
      </c>
      <c r="D59" s="18" t="s">
        <v>24</v>
      </c>
      <c r="E59" s="96">
        <f>2*2.7*3+2*1.5*3-0.9*2.1</f>
        <v>23.310000000000002</v>
      </c>
      <c r="F59" s="145"/>
      <c r="G59" s="96">
        <f t="shared" si="7"/>
        <v>0</v>
      </c>
      <c r="H59" s="103">
        <f t="shared" si="6"/>
        <v>0</v>
      </c>
      <c r="I59" s="2"/>
      <c r="J59" s="105"/>
      <c r="K59" s="105"/>
    </row>
    <row r="60" spans="1:11" ht="55.5" customHeight="1">
      <c r="A60" s="109" t="s">
        <v>175</v>
      </c>
      <c r="B60" s="18">
        <v>89957</v>
      </c>
      <c r="C60" s="24" t="s">
        <v>159</v>
      </c>
      <c r="D60" s="18" t="s">
        <v>115</v>
      </c>
      <c r="E60" s="96">
        <v>2</v>
      </c>
      <c r="F60" s="145"/>
      <c r="G60" s="96">
        <f t="shared" si="7"/>
        <v>0</v>
      </c>
      <c r="H60" s="103">
        <f t="shared" si="6"/>
        <v>0</v>
      </c>
      <c r="I60" s="2"/>
      <c r="J60" s="105"/>
      <c r="K60" s="105"/>
    </row>
    <row r="61" spans="1:11" ht="84.75" customHeight="1">
      <c r="A61" s="109" t="s">
        <v>176</v>
      </c>
      <c r="B61" s="18" t="s">
        <v>172</v>
      </c>
      <c r="C61" s="24" t="s">
        <v>173</v>
      </c>
      <c r="D61" s="18" t="s">
        <v>115</v>
      </c>
      <c r="E61" s="96">
        <v>1</v>
      </c>
      <c r="F61" s="145"/>
      <c r="G61" s="96">
        <f t="shared" si="7"/>
        <v>0</v>
      </c>
      <c r="H61" s="103">
        <f t="shared" si="6"/>
        <v>0</v>
      </c>
      <c r="I61" s="2"/>
      <c r="J61" s="105"/>
      <c r="K61" s="105"/>
    </row>
    <row r="62" spans="1:11" ht="39" customHeight="1">
      <c r="A62" s="109" t="s">
        <v>177</v>
      </c>
      <c r="B62" s="18" t="s">
        <v>160</v>
      </c>
      <c r="C62" s="24" t="s">
        <v>161</v>
      </c>
      <c r="D62" s="18" t="s">
        <v>115</v>
      </c>
      <c r="E62" s="96">
        <v>2</v>
      </c>
      <c r="F62" s="145"/>
      <c r="G62" s="96">
        <f t="shared" si="7"/>
        <v>0</v>
      </c>
      <c r="H62" s="103">
        <f t="shared" si="6"/>
        <v>0</v>
      </c>
      <c r="I62" s="2"/>
      <c r="J62" s="105"/>
      <c r="K62" s="105"/>
    </row>
    <row r="63" spans="1:11" ht="65.25" customHeight="1">
      <c r="A63" s="109" t="s">
        <v>178</v>
      </c>
      <c r="B63" s="18" t="s">
        <v>162</v>
      </c>
      <c r="C63" s="24" t="s">
        <v>163</v>
      </c>
      <c r="D63" s="18" t="s">
        <v>115</v>
      </c>
      <c r="E63" s="96">
        <v>1</v>
      </c>
      <c r="F63" s="145"/>
      <c r="G63" s="96">
        <f t="shared" si="7"/>
        <v>0</v>
      </c>
      <c r="H63" s="103">
        <f t="shared" si="6"/>
        <v>0</v>
      </c>
      <c r="I63" s="2"/>
      <c r="J63" s="105"/>
      <c r="K63" s="105"/>
    </row>
    <row r="64" spans="1:11" ht="39" customHeight="1">
      <c r="A64" s="109" t="s">
        <v>179</v>
      </c>
      <c r="B64" s="18" t="s">
        <v>164</v>
      </c>
      <c r="C64" s="24" t="s">
        <v>165</v>
      </c>
      <c r="D64" s="18" t="s">
        <v>115</v>
      </c>
      <c r="E64" s="96">
        <v>1</v>
      </c>
      <c r="F64" s="145"/>
      <c r="G64" s="96">
        <f t="shared" si="7"/>
        <v>0</v>
      </c>
      <c r="H64" s="103">
        <f t="shared" si="6"/>
        <v>0</v>
      </c>
      <c r="I64" s="2"/>
      <c r="J64" s="105"/>
      <c r="K64" s="105"/>
    </row>
    <row r="65" spans="1:11" ht="69.75" customHeight="1">
      <c r="A65" s="109" t="s">
        <v>180</v>
      </c>
      <c r="B65" s="18" t="s">
        <v>166</v>
      </c>
      <c r="C65" s="24" t="s">
        <v>167</v>
      </c>
      <c r="D65" s="18" t="s">
        <v>115</v>
      </c>
      <c r="E65" s="96">
        <v>1</v>
      </c>
      <c r="F65" s="145"/>
      <c r="G65" s="96">
        <f t="shared" si="7"/>
        <v>0</v>
      </c>
      <c r="H65" s="103">
        <f t="shared" si="6"/>
        <v>0</v>
      </c>
      <c r="I65" s="2"/>
      <c r="J65" s="105"/>
      <c r="K65" s="105"/>
    </row>
    <row r="66" spans="1:11" ht="30.75" customHeight="1">
      <c r="A66" s="109" t="s">
        <v>181</v>
      </c>
      <c r="B66" s="18" t="s">
        <v>232</v>
      </c>
      <c r="C66" s="24" t="s">
        <v>233</v>
      </c>
      <c r="D66" s="18" t="s">
        <v>115</v>
      </c>
      <c r="E66" s="96">
        <v>1</v>
      </c>
      <c r="F66" s="145"/>
      <c r="G66" s="96">
        <f>ROUND(F66*$I$11,2)</f>
        <v>0</v>
      </c>
      <c r="H66" s="103">
        <f t="shared" si="6"/>
        <v>0</v>
      </c>
      <c r="I66" s="2"/>
      <c r="J66" s="105"/>
      <c r="K66" s="105"/>
    </row>
    <row r="67" spans="1:11" ht="70.5" customHeight="1">
      <c r="A67" s="109" t="s">
        <v>182</v>
      </c>
      <c r="B67" s="18" t="s">
        <v>168</v>
      </c>
      <c r="C67" s="24" t="s">
        <v>169</v>
      </c>
      <c r="D67" s="18" t="s">
        <v>115</v>
      </c>
      <c r="E67" s="96">
        <v>1</v>
      </c>
      <c r="F67" s="145"/>
      <c r="G67" s="96">
        <f t="shared" si="7"/>
        <v>0</v>
      </c>
      <c r="H67" s="103">
        <f t="shared" si="6"/>
        <v>0</v>
      </c>
      <c r="I67" s="2"/>
      <c r="J67" s="105"/>
      <c r="K67" s="105"/>
    </row>
    <row r="68" spans="1:11" ht="99.75" customHeight="1">
      <c r="A68" s="109" t="s">
        <v>183</v>
      </c>
      <c r="B68" s="18" t="s">
        <v>170</v>
      </c>
      <c r="C68" s="24" t="s">
        <v>171</v>
      </c>
      <c r="D68" s="18" t="s">
        <v>115</v>
      </c>
      <c r="E68" s="96">
        <v>1</v>
      </c>
      <c r="F68" s="145"/>
      <c r="G68" s="96">
        <f t="shared" si="7"/>
        <v>0</v>
      </c>
      <c r="H68" s="103">
        <f t="shared" si="6"/>
        <v>0</v>
      </c>
      <c r="I68" s="2"/>
      <c r="J68" s="105"/>
      <c r="K68" s="105"/>
    </row>
    <row r="69" spans="1:11" ht="24.75" customHeight="1">
      <c r="A69" s="107">
        <v>10</v>
      </c>
      <c r="B69" s="29"/>
      <c r="C69" s="30" t="s">
        <v>184</v>
      </c>
      <c r="D69" s="30"/>
      <c r="E69" s="95"/>
      <c r="F69" s="95"/>
      <c r="G69" s="104"/>
      <c r="H69" s="102">
        <f>SUM(H70:H76)</f>
        <v>0</v>
      </c>
      <c r="I69" s="2"/>
      <c r="J69" s="105"/>
      <c r="K69" s="105"/>
    </row>
    <row r="70" spans="1:11" ht="51" customHeight="1">
      <c r="A70" s="109" t="s">
        <v>138</v>
      </c>
      <c r="B70" s="18" t="s">
        <v>185</v>
      </c>
      <c r="C70" s="24" t="s">
        <v>186</v>
      </c>
      <c r="D70" s="18" t="s">
        <v>24</v>
      </c>
      <c r="E70" s="96">
        <f>0.6*5.7/2</f>
        <v>1.71</v>
      </c>
      <c r="F70" s="145"/>
      <c r="G70" s="96">
        <f>ROUND(F70*$I$11,2)</f>
        <v>0</v>
      </c>
      <c r="H70" s="103">
        <f>ROUND(G70*E70,2)</f>
        <v>0</v>
      </c>
      <c r="I70" s="2"/>
      <c r="J70" s="105"/>
      <c r="K70" s="105"/>
    </row>
    <row r="71" spans="1:11" ht="39" customHeight="1">
      <c r="A71" s="109" t="s">
        <v>139</v>
      </c>
      <c r="B71" s="18" t="s">
        <v>187</v>
      </c>
      <c r="C71" s="24" t="s">
        <v>188</v>
      </c>
      <c r="D71" s="18" t="s">
        <v>26</v>
      </c>
      <c r="E71" s="96">
        <f>E70*1.25</f>
        <v>2.1375</v>
      </c>
      <c r="F71" s="145"/>
      <c r="G71" s="96">
        <f aca="true" t="shared" si="8" ref="G71:G76">ROUND(F71*$I$11,2)</f>
        <v>0</v>
      </c>
      <c r="H71" s="103">
        <f aca="true" t="shared" si="9" ref="H71:H76">ROUND(G71*E71,2)</f>
        <v>0</v>
      </c>
      <c r="I71" s="2"/>
      <c r="J71" s="105"/>
      <c r="K71" s="105"/>
    </row>
    <row r="72" spans="1:11" ht="54.75" customHeight="1">
      <c r="A72" s="109" t="s">
        <v>140</v>
      </c>
      <c r="B72" s="18" t="s">
        <v>189</v>
      </c>
      <c r="C72" s="24" t="s">
        <v>190</v>
      </c>
      <c r="D72" s="18" t="s">
        <v>24</v>
      </c>
      <c r="E72" s="96">
        <f>2.5*1.1+3.2*1.25+1.25*1.5</f>
        <v>8.625</v>
      </c>
      <c r="F72" s="145"/>
      <c r="G72" s="96">
        <f t="shared" si="8"/>
        <v>0</v>
      </c>
      <c r="H72" s="103">
        <f t="shared" si="9"/>
        <v>0</v>
      </c>
      <c r="I72" s="2"/>
      <c r="J72" s="105"/>
      <c r="K72" s="105"/>
    </row>
    <row r="73" spans="1:11" ht="39" customHeight="1">
      <c r="A73" s="109" t="s">
        <v>141</v>
      </c>
      <c r="B73" s="18" t="s">
        <v>191</v>
      </c>
      <c r="C73" s="24" t="s">
        <v>192</v>
      </c>
      <c r="D73" s="18" t="s">
        <v>26</v>
      </c>
      <c r="E73" s="96">
        <f>5*0.06*1.5</f>
        <v>0.44999999999999996</v>
      </c>
      <c r="F73" s="145"/>
      <c r="G73" s="96">
        <f t="shared" si="8"/>
        <v>0</v>
      </c>
      <c r="H73" s="103">
        <f t="shared" si="9"/>
        <v>0</v>
      </c>
      <c r="I73" s="2"/>
      <c r="J73" s="105"/>
      <c r="K73" s="105"/>
    </row>
    <row r="74" spans="1:11" ht="66" customHeight="1">
      <c r="A74" s="109" t="s">
        <v>142</v>
      </c>
      <c r="B74" s="18" t="s">
        <v>193</v>
      </c>
      <c r="C74" s="24" t="s">
        <v>194</v>
      </c>
      <c r="D74" s="18" t="s">
        <v>195</v>
      </c>
      <c r="E74" s="96">
        <f>5.7+1.2</f>
        <v>6.9</v>
      </c>
      <c r="F74" s="145"/>
      <c r="G74" s="96">
        <f t="shared" si="8"/>
        <v>0</v>
      </c>
      <c r="H74" s="103">
        <f t="shared" si="9"/>
        <v>0</v>
      </c>
      <c r="I74" s="2"/>
      <c r="J74" s="105"/>
      <c r="K74" s="105"/>
    </row>
    <row r="75" spans="1:11" ht="39" customHeight="1">
      <c r="A75" s="109" t="s">
        <v>154</v>
      </c>
      <c r="B75" s="18">
        <v>99855</v>
      </c>
      <c r="C75" s="24" t="s">
        <v>197</v>
      </c>
      <c r="D75" s="18" t="s">
        <v>195</v>
      </c>
      <c r="E75" s="96">
        <f>5.7+1.6</f>
        <v>7.300000000000001</v>
      </c>
      <c r="F75" s="145"/>
      <c r="G75" s="96">
        <f t="shared" si="8"/>
        <v>0</v>
      </c>
      <c r="H75" s="103">
        <f t="shared" si="9"/>
        <v>0</v>
      </c>
      <c r="I75" s="2"/>
      <c r="J75" s="105"/>
      <c r="K75" s="105"/>
    </row>
    <row r="76" spans="1:11" ht="54" customHeight="1">
      <c r="A76" s="109" t="s">
        <v>155</v>
      </c>
      <c r="B76" s="18" t="s">
        <v>198</v>
      </c>
      <c r="C76" s="24" t="s">
        <v>199</v>
      </c>
      <c r="D76" s="18" t="s">
        <v>24</v>
      </c>
      <c r="E76" s="96">
        <f>E74*1.3</f>
        <v>8.97</v>
      </c>
      <c r="F76" s="145"/>
      <c r="G76" s="96">
        <f t="shared" si="8"/>
        <v>0</v>
      </c>
      <c r="H76" s="103">
        <f t="shared" si="9"/>
        <v>0</v>
      </c>
      <c r="I76" s="2"/>
      <c r="J76" s="105"/>
      <c r="K76" s="105"/>
    </row>
    <row r="77" spans="1:11" ht="24.75" customHeight="1">
      <c r="A77" s="107">
        <v>11</v>
      </c>
      <c r="B77" s="29"/>
      <c r="C77" s="30" t="s">
        <v>131</v>
      </c>
      <c r="D77" s="30"/>
      <c r="E77" s="95"/>
      <c r="F77" s="95"/>
      <c r="G77" s="104"/>
      <c r="H77" s="102">
        <f>SUM(H78:H79)</f>
        <v>0</v>
      </c>
      <c r="I77" s="2"/>
      <c r="J77" s="105"/>
      <c r="K77" s="105"/>
    </row>
    <row r="78" spans="1:11" ht="39" customHeight="1">
      <c r="A78" s="109" t="s">
        <v>213</v>
      </c>
      <c r="B78" s="18" t="s">
        <v>134</v>
      </c>
      <c r="C78" s="24" t="s">
        <v>135</v>
      </c>
      <c r="D78" s="18" t="s">
        <v>23</v>
      </c>
      <c r="E78" s="96">
        <v>1</v>
      </c>
      <c r="F78" s="145"/>
      <c r="G78" s="96">
        <f>ROUND(F78*$I$11,2)</f>
        <v>0</v>
      </c>
      <c r="H78" s="103">
        <f>ROUND(G78*E78,2)</f>
        <v>0</v>
      </c>
      <c r="I78" s="2"/>
      <c r="J78" s="105"/>
      <c r="K78" s="105"/>
    </row>
    <row r="79" spans="1:11" ht="39" customHeight="1">
      <c r="A79" s="109" t="s">
        <v>214</v>
      </c>
      <c r="B79" s="18" t="s">
        <v>136</v>
      </c>
      <c r="C79" s="24" t="s">
        <v>137</v>
      </c>
      <c r="D79" s="18" t="s">
        <v>24</v>
      </c>
      <c r="E79" s="96">
        <f>11.18+8.02</f>
        <v>19.2</v>
      </c>
      <c r="F79" s="145"/>
      <c r="G79" s="96">
        <f>ROUND(F79*$I$11,2)</f>
        <v>0</v>
      </c>
      <c r="H79" s="103">
        <f>ROUND(G79*E79,2)</f>
        <v>0</v>
      </c>
      <c r="I79" s="2"/>
      <c r="J79" s="105"/>
      <c r="K79" s="105"/>
    </row>
    <row r="80" spans="1:10" ht="3.75" customHeight="1">
      <c r="A80" s="154"/>
      <c r="B80" s="154"/>
      <c r="C80" s="154"/>
      <c r="D80" s="154"/>
      <c r="E80" s="154"/>
      <c r="F80" s="154"/>
      <c r="G80" s="154"/>
      <c r="H80" s="155"/>
      <c r="I80" s="2"/>
      <c r="J80" s="26"/>
    </row>
    <row r="81" spans="1:9" ht="32.25" customHeight="1">
      <c r="A81" s="151"/>
      <c r="B81" s="152"/>
      <c r="C81" s="152"/>
      <c r="D81" s="152"/>
      <c r="E81" s="152"/>
      <c r="F81" s="153"/>
      <c r="G81" s="70" t="s">
        <v>60</v>
      </c>
      <c r="H81" s="51">
        <f>H49+H45+H38+H35+H33+H26+H16+H14+H77+H69+H56</f>
        <v>0</v>
      </c>
      <c r="I81" s="2"/>
    </row>
    <row r="82" spans="1:8" ht="77.25" customHeight="1">
      <c r="A82" s="20" t="s">
        <v>54</v>
      </c>
      <c r="B82" s="21"/>
      <c r="C82" s="20"/>
      <c r="D82" s="21"/>
      <c r="E82" s="101" t="s">
        <v>54</v>
      </c>
      <c r="F82" s="21"/>
      <c r="G82" s="20"/>
      <c r="H82" s="21"/>
    </row>
    <row r="83" spans="1:7" ht="15">
      <c r="A83" s="21" t="s">
        <v>75</v>
      </c>
      <c r="E83" s="101" t="s">
        <v>55</v>
      </c>
      <c r="F83" s="68"/>
      <c r="G83" s="68"/>
    </row>
    <row r="84" spans="1:7" ht="15">
      <c r="A84" s="69" t="s">
        <v>74</v>
      </c>
      <c r="E84" s="100" t="s">
        <v>56</v>
      </c>
      <c r="F84" s="68"/>
      <c r="G84" s="68"/>
    </row>
    <row r="85" spans="1:7" ht="15">
      <c r="A85" s="69" t="s">
        <v>57</v>
      </c>
      <c r="E85" s="100" t="s">
        <v>58</v>
      </c>
      <c r="F85" s="68"/>
      <c r="G85" s="68"/>
    </row>
    <row r="86" spans="1:7" ht="15">
      <c r="A86" s="69"/>
      <c r="B86" s="2"/>
      <c r="C86" s="2"/>
      <c r="E86" s="100" t="s">
        <v>59</v>
      </c>
      <c r="F86" s="68"/>
      <c r="G86" s="68"/>
    </row>
    <row r="87" spans="1:8" ht="15">
      <c r="A87" s="4"/>
      <c r="B87" s="3"/>
      <c r="C87" s="4"/>
      <c r="D87" s="3"/>
      <c r="E87" s="10"/>
      <c r="G87" s="4"/>
      <c r="H87" s="3"/>
    </row>
    <row r="88" spans="2:8" ht="15">
      <c r="B88" s="4"/>
      <c r="F88" s="5"/>
      <c r="G88" s="5"/>
      <c r="H88" s="3"/>
    </row>
    <row r="89" spans="1:8" ht="15">
      <c r="A89" s="15"/>
      <c r="B89" s="4"/>
      <c r="C89" s="4"/>
      <c r="F89" s="5"/>
      <c r="G89" s="5"/>
      <c r="H89" s="3"/>
    </row>
    <row r="90" spans="1:8" ht="15">
      <c r="A90" s="15"/>
      <c r="B90" s="4"/>
      <c r="C90" s="4"/>
      <c r="F90" s="5"/>
      <c r="G90" s="5"/>
      <c r="H90" s="3"/>
    </row>
    <row r="91" spans="1:8" ht="15">
      <c r="A91" s="15"/>
      <c r="B91" s="4"/>
      <c r="C91" s="4"/>
      <c r="F91" s="5"/>
      <c r="G91" s="5"/>
      <c r="H91" s="3"/>
    </row>
    <row r="92" spans="2:8" ht="15">
      <c r="B92" s="6"/>
      <c r="D92" s="7"/>
      <c r="F92" s="5"/>
      <c r="G92" s="5"/>
      <c r="H92" s="3"/>
    </row>
    <row r="93" spans="3:4" ht="15">
      <c r="C93" s="8"/>
      <c r="D93" s="4"/>
    </row>
    <row r="94" spans="1:8" ht="15">
      <c r="A94" s="150"/>
      <c r="B94" s="150"/>
      <c r="C94" s="150"/>
      <c r="D94" s="150"/>
      <c r="E94" s="150"/>
      <c r="F94" s="150"/>
      <c r="G94" s="150"/>
      <c r="H94" s="150"/>
    </row>
    <row r="95" spans="1:8" ht="15">
      <c r="A95" s="148"/>
      <c r="B95" s="148"/>
      <c r="C95" s="148"/>
      <c r="D95" s="148"/>
      <c r="E95" s="148"/>
      <c r="F95" s="148"/>
      <c r="G95" s="148"/>
      <c r="H95" s="148"/>
    </row>
    <row r="96" spans="1:8" ht="15">
      <c r="A96" s="148"/>
      <c r="B96" s="148"/>
      <c r="C96" s="148"/>
      <c r="D96" s="148"/>
      <c r="E96" s="148"/>
      <c r="F96" s="148"/>
      <c r="G96" s="148"/>
      <c r="H96" s="148"/>
    </row>
    <row r="97" spans="1:8" ht="15">
      <c r="A97" s="5"/>
      <c r="B97" s="9"/>
      <c r="C97" s="9"/>
      <c r="D97" s="9"/>
      <c r="E97" s="94"/>
      <c r="F97" s="9"/>
      <c r="G97" s="9"/>
      <c r="H97" s="9"/>
    </row>
    <row r="98" ht="15">
      <c r="A98" s="5"/>
    </row>
  </sheetData>
  <sheetProtection sheet="1" objects="1" scenarios="1"/>
  <protectedRanges>
    <protectedRange sqref="F15:F79 H11 H8" name="Intervalo1"/>
  </protectedRanges>
  <mergeCells count="10">
    <mergeCell ref="A2:H2"/>
    <mergeCell ref="A4:H4"/>
    <mergeCell ref="A5:H5"/>
    <mergeCell ref="A96:H96"/>
    <mergeCell ref="A12:H12"/>
    <mergeCell ref="A94:H94"/>
    <mergeCell ref="A95:H95"/>
    <mergeCell ref="A81:F81"/>
    <mergeCell ref="A80:H80"/>
    <mergeCell ref="A3:H3"/>
  </mergeCells>
  <printOptions/>
  <pageMargins left="0.4701388888888889" right="0.35" top="0.48" bottom="0.56" header="0.5118055555555555" footer="0.6"/>
  <pageSetup fitToHeight="0" fitToWidth="1" horizontalDpi="360" verticalDpi="360" orientation="portrait" paperSize="9" scale="6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97"/>
  <sheetViews>
    <sheetView zoomScalePageLayoutView="0" workbookViewId="0" topLeftCell="A74">
      <selection activeCell="F17" sqref="F17:H17"/>
    </sheetView>
  </sheetViews>
  <sheetFormatPr defaultColWidth="9.140625" defaultRowHeight="15"/>
  <cols>
    <col min="2" max="2" width="15.00390625" style="0" customWidth="1"/>
    <col min="3" max="3" width="63.7109375" style="0" customWidth="1"/>
    <col min="4" max="4" width="9.140625" style="0" customWidth="1"/>
    <col min="5" max="5" width="11.140625" style="11" customWidth="1"/>
    <col min="6" max="6" width="16.8515625" style="0" customWidth="1"/>
    <col min="7" max="7" width="16.140625" style="0" customWidth="1"/>
    <col min="8" max="8" width="16.28125" style="0" customWidth="1"/>
    <col min="9" max="9" width="11.7109375" style="0" customWidth="1"/>
    <col min="10" max="10" width="14.7109375" style="19" customWidth="1"/>
    <col min="11" max="16" width="12.57421875" style="0" customWidth="1"/>
  </cols>
  <sheetData>
    <row r="1" ht="15">
      <c r="C1" s="1"/>
    </row>
    <row r="2" spans="1:9" ht="21" customHeight="1">
      <c r="A2" s="147" t="s">
        <v>49</v>
      </c>
      <c r="B2" s="147"/>
      <c r="C2" s="147"/>
      <c r="D2" s="147"/>
      <c r="E2" s="147"/>
      <c r="F2" s="147"/>
      <c r="G2" s="147"/>
      <c r="H2" s="147"/>
      <c r="I2" s="2"/>
    </row>
    <row r="3" spans="1:9" ht="21" customHeight="1">
      <c r="A3" s="147" t="s">
        <v>78</v>
      </c>
      <c r="B3" s="147"/>
      <c r="C3" s="147"/>
      <c r="D3" s="147"/>
      <c r="E3" s="147"/>
      <c r="F3" s="147"/>
      <c r="G3" s="147"/>
      <c r="H3" s="147"/>
      <c r="I3" s="2"/>
    </row>
    <row r="4" spans="1:9" ht="19.5" customHeight="1">
      <c r="A4" s="147" t="s">
        <v>72</v>
      </c>
      <c r="B4" s="147"/>
      <c r="C4" s="147"/>
      <c r="D4" s="147"/>
      <c r="E4" s="147"/>
      <c r="F4" s="147"/>
      <c r="G4" s="147"/>
      <c r="H4" s="147"/>
      <c r="I4" s="2"/>
    </row>
    <row r="5" spans="1:9" ht="30" customHeight="1">
      <c r="A5" s="147" t="s">
        <v>215</v>
      </c>
      <c r="B5" s="147"/>
      <c r="C5" s="147"/>
      <c r="D5" s="147"/>
      <c r="E5" s="147"/>
      <c r="F5" s="147"/>
      <c r="G5" s="147"/>
      <c r="H5" s="147"/>
      <c r="I5" s="2"/>
    </row>
    <row r="6" spans="1:9" ht="16.5" customHeight="1">
      <c r="A6" s="50"/>
      <c r="B6" s="50"/>
      <c r="C6" s="50"/>
      <c r="D6" s="50"/>
      <c r="E6" s="50"/>
      <c r="F6" s="50"/>
      <c r="G6" s="50"/>
      <c r="H6" s="50"/>
      <c r="I6" s="2"/>
    </row>
    <row r="7" spans="1:10" s="57" customFormat="1" ht="16.5" customHeight="1">
      <c r="A7" s="52" t="s">
        <v>42</v>
      </c>
      <c r="B7" s="53"/>
      <c r="C7" s="53"/>
      <c r="D7" s="52" t="s">
        <v>50</v>
      </c>
      <c r="E7" s="98"/>
      <c r="F7" s="53"/>
      <c r="G7" s="53"/>
      <c r="H7" s="54" t="s">
        <v>43</v>
      </c>
      <c r="I7" s="55"/>
      <c r="J7" s="56"/>
    </row>
    <row r="8" spans="1:10" s="57" customFormat="1" ht="16.5" customHeight="1">
      <c r="A8" s="58" t="s">
        <v>79</v>
      </c>
      <c r="B8" s="59"/>
      <c r="C8" s="59"/>
      <c r="D8" s="58" t="s">
        <v>80</v>
      </c>
      <c r="E8" s="99"/>
      <c r="F8" s="59"/>
      <c r="G8" s="59"/>
      <c r="H8" s="127">
        <v>45195</v>
      </c>
      <c r="I8" s="55"/>
      <c r="J8" s="56"/>
    </row>
    <row r="9" spans="1:10" s="57" customFormat="1" ht="6.75" customHeight="1">
      <c r="A9" s="60"/>
      <c r="B9" s="53"/>
      <c r="C9" s="53"/>
      <c r="D9" s="60"/>
      <c r="E9" s="98"/>
      <c r="F9" s="53"/>
      <c r="G9" s="53"/>
      <c r="H9" s="61"/>
      <c r="I9" s="62"/>
      <c r="J9" s="56"/>
    </row>
    <row r="10" spans="1:12" s="57" customFormat="1" ht="16.5" customHeight="1">
      <c r="A10" s="63" t="s">
        <v>51</v>
      </c>
      <c r="B10" s="53"/>
      <c r="C10" s="64"/>
      <c r="D10" s="65" t="s">
        <v>52</v>
      </c>
      <c r="E10" s="98"/>
      <c r="F10" s="53"/>
      <c r="G10" s="53"/>
      <c r="H10" s="54" t="s">
        <v>53</v>
      </c>
      <c r="I10" s="28"/>
      <c r="J10" s="56"/>
      <c r="L10" s="105"/>
    </row>
    <row r="11" spans="1:12" s="57" customFormat="1" ht="16.5" customHeight="1">
      <c r="A11" s="58" t="s">
        <v>73</v>
      </c>
      <c r="B11" s="59"/>
      <c r="C11" s="66"/>
      <c r="D11" s="58" t="s">
        <v>130</v>
      </c>
      <c r="E11" s="99"/>
      <c r="F11" s="59"/>
      <c r="G11" s="66"/>
      <c r="H11" s="67">
        <v>0.23</v>
      </c>
      <c r="I11" s="28"/>
      <c r="J11" s="125"/>
      <c r="L11" s="106"/>
    </row>
    <row r="12" spans="1:9" ht="15.75" customHeight="1">
      <c r="A12" s="149"/>
      <c r="B12" s="149"/>
      <c r="C12" s="149"/>
      <c r="D12" s="149"/>
      <c r="E12" s="149"/>
      <c r="F12" s="149"/>
      <c r="G12" s="149"/>
      <c r="H12" s="149"/>
      <c r="I12" s="28"/>
    </row>
    <row r="13" spans="1:11" ht="48.75" customHeight="1">
      <c r="A13" s="13" t="s">
        <v>1</v>
      </c>
      <c r="B13" s="13" t="s">
        <v>2</v>
      </c>
      <c r="C13" s="13" t="s">
        <v>3</v>
      </c>
      <c r="D13" s="13" t="s">
        <v>4</v>
      </c>
      <c r="E13" s="14" t="s">
        <v>5</v>
      </c>
      <c r="F13" s="163" t="s">
        <v>215</v>
      </c>
      <c r="G13" s="164"/>
      <c r="H13" s="165"/>
      <c r="I13" s="2"/>
      <c r="J13" s="28"/>
      <c r="K13" s="126"/>
    </row>
    <row r="14" spans="1:11" ht="24.75" customHeight="1">
      <c r="A14" s="107">
        <v>1</v>
      </c>
      <c r="B14" s="29"/>
      <c r="C14" s="30" t="s">
        <v>22</v>
      </c>
      <c r="D14" s="30"/>
      <c r="E14" s="95"/>
      <c r="F14" s="160"/>
      <c r="G14" s="161"/>
      <c r="H14" s="162"/>
      <c r="I14" s="2"/>
      <c r="J14" s="105"/>
      <c r="K14" s="105"/>
    </row>
    <row r="15" spans="1:11" ht="99" customHeight="1">
      <c r="A15" s="108" t="s">
        <v>7</v>
      </c>
      <c r="B15" s="18" t="s">
        <v>81</v>
      </c>
      <c r="C15" s="24" t="s">
        <v>82</v>
      </c>
      <c r="D15" s="18" t="s">
        <v>23</v>
      </c>
      <c r="E15" s="96">
        <v>1</v>
      </c>
      <c r="F15" s="156">
        <v>1</v>
      </c>
      <c r="G15" s="157"/>
      <c r="H15" s="158"/>
      <c r="I15" s="2"/>
      <c r="J15" s="105"/>
      <c r="K15" s="105"/>
    </row>
    <row r="16" spans="1:11" ht="25.5" customHeight="1">
      <c r="A16" s="107" t="s">
        <v>8</v>
      </c>
      <c r="B16" s="29"/>
      <c r="C16" s="30" t="s">
        <v>25</v>
      </c>
      <c r="D16" s="30"/>
      <c r="E16" s="95"/>
      <c r="F16" s="160"/>
      <c r="G16" s="161"/>
      <c r="H16" s="162"/>
      <c r="I16" s="2"/>
      <c r="J16" s="105"/>
      <c r="K16" s="105"/>
    </row>
    <row r="17" spans="1:11" ht="67.5" customHeight="1">
      <c r="A17" s="109" t="s">
        <v>9</v>
      </c>
      <c r="B17" s="18" t="s">
        <v>83</v>
      </c>
      <c r="C17" s="24" t="s">
        <v>84</v>
      </c>
      <c r="D17" s="18" t="s">
        <v>24</v>
      </c>
      <c r="E17" s="96">
        <v>201</v>
      </c>
      <c r="F17" s="156">
        <v>201</v>
      </c>
      <c r="G17" s="157"/>
      <c r="H17" s="158"/>
      <c r="I17" s="2"/>
      <c r="J17" s="105"/>
      <c r="K17" s="105"/>
    </row>
    <row r="18" spans="1:11" ht="69" customHeight="1">
      <c r="A18" s="109" t="s">
        <v>10</v>
      </c>
      <c r="B18" s="18" t="s">
        <v>88</v>
      </c>
      <c r="C18" s="24" t="s">
        <v>89</v>
      </c>
      <c r="D18" s="18" t="s">
        <v>23</v>
      </c>
      <c r="E18" s="96">
        <f>15</f>
        <v>15</v>
      </c>
      <c r="F18" s="156">
        <v>15</v>
      </c>
      <c r="G18" s="157"/>
      <c r="H18" s="158"/>
      <c r="I18" s="2"/>
      <c r="J18" s="105"/>
      <c r="K18" s="105"/>
    </row>
    <row r="19" spans="1:11" ht="69" customHeight="1">
      <c r="A19" s="109" t="s">
        <v>11</v>
      </c>
      <c r="B19" s="18" t="s">
        <v>91</v>
      </c>
      <c r="C19" s="24" t="s">
        <v>92</v>
      </c>
      <c r="D19" s="18" t="s">
        <v>24</v>
      </c>
      <c r="E19" s="96">
        <f>2*3*0.5</f>
        <v>3</v>
      </c>
      <c r="F19" s="159" t="s">
        <v>216</v>
      </c>
      <c r="G19" s="157"/>
      <c r="H19" s="158"/>
      <c r="I19" s="2"/>
      <c r="J19" s="105"/>
      <c r="K19" s="105"/>
    </row>
    <row r="20" spans="1:11" ht="77.25" customHeight="1">
      <c r="A20" s="109" t="s">
        <v>12</v>
      </c>
      <c r="B20" s="18" t="s">
        <v>100</v>
      </c>
      <c r="C20" s="24" t="s">
        <v>101</v>
      </c>
      <c r="D20" s="18" t="s">
        <v>23</v>
      </c>
      <c r="E20" s="96">
        <f>E18</f>
        <v>15</v>
      </c>
      <c r="F20" s="156">
        <v>15</v>
      </c>
      <c r="G20" s="157"/>
      <c r="H20" s="158"/>
      <c r="I20" s="2"/>
      <c r="J20" s="105"/>
      <c r="K20" s="105"/>
    </row>
    <row r="21" spans="1:11" ht="56.25" customHeight="1">
      <c r="A21" s="109" t="s">
        <v>90</v>
      </c>
      <c r="B21" s="18" t="s">
        <v>144</v>
      </c>
      <c r="C21" s="24" t="s">
        <v>145</v>
      </c>
      <c r="D21" s="18" t="s">
        <v>26</v>
      </c>
      <c r="E21" s="96">
        <f>(2.26*0.2+1.5*3+1.36*3+0.1*2.1+0.8*2.1)*0.15</f>
        <v>1.6383</v>
      </c>
      <c r="F21" s="159" t="s">
        <v>217</v>
      </c>
      <c r="G21" s="157"/>
      <c r="H21" s="158"/>
      <c r="I21" s="2"/>
      <c r="J21" s="105"/>
      <c r="K21" s="105"/>
    </row>
    <row r="22" spans="1:11" ht="68.25" customHeight="1">
      <c r="A22" s="109" t="s">
        <v>93</v>
      </c>
      <c r="B22" s="18" t="s">
        <v>200</v>
      </c>
      <c r="C22" s="24" t="s">
        <v>201</v>
      </c>
      <c r="D22" s="18" t="s">
        <v>24</v>
      </c>
      <c r="E22" s="96">
        <v>97</v>
      </c>
      <c r="F22" s="156">
        <v>97</v>
      </c>
      <c r="G22" s="157"/>
      <c r="H22" s="158"/>
      <c r="I22" s="2"/>
      <c r="J22" s="105"/>
      <c r="K22" s="105"/>
    </row>
    <row r="23" spans="1:11" ht="39.75" customHeight="1">
      <c r="A23" s="109" t="s">
        <v>146</v>
      </c>
      <c r="B23" s="18" t="s">
        <v>211</v>
      </c>
      <c r="C23" s="24" t="s">
        <v>212</v>
      </c>
      <c r="D23" s="18" t="s">
        <v>24</v>
      </c>
      <c r="E23" s="96">
        <v>97</v>
      </c>
      <c r="F23" s="156">
        <v>97</v>
      </c>
      <c r="G23" s="157"/>
      <c r="H23" s="158"/>
      <c r="I23" s="2"/>
      <c r="J23" s="105"/>
      <c r="K23" s="105"/>
    </row>
    <row r="24" spans="1:11" ht="39.75" customHeight="1">
      <c r="A24" s="109" t="s">
        <v>209</v>
      </c>
      <c r="B24" s="18" t="s">
        <v>86</v>
      </c>
      <c r="C24" s="24" t="s">
        <v>87</v>
      </c>
      <c r="D24" s="18" t="s">
        <v>26</v>
      </c>
      <c r="E24" s="96">
        <f>E17*0.1+E18*1+E19*0.1+E20*0.1+E21+E22*0.3+E23*0.05</f>
        <v>72.4883</v>
      </c>
      <c r="F24" s="159" t="s">
        <v>218</v>
      </c>
      <c r="G24" s="157"/>
      <c r="H24" s="158"/>
      <c r="I24" s="2"/>
      <c r="J24" s="105"/>
      <c r="K24" s="105"/>
    </row>
    <row r="25" spans="1:11" ht="39.75" customHeight="1">
      <c r="A25" s="109" t="s">
        <v>210</v>
      </c>
      <c r="B25" s="18" t="s">
        <v>64</v>
      </c>
      <c r="C25" s="24" t="s">
        <v>85</v>
      </c>
      <c r="D25" s="18" t="s">
        <v>26</v>
      </c>
      <c r="E25" s="96">
        <f>E24</f>
        <v>72.4883</v>
      </c>
      <c r="F25" s="159" t="s">
        <v>218</v>
      </c>
      <c r="G25" s="157"/>
      <c r="H25" s="158"/>
      <c r="I25" s="2"/>
      <c r="J25" s="105"/>
      <c r="K25" s="105"/>
    </row>
    <row r="26" spans="1:11" ht="24.75" customHeight="1">
      <c r="A26" s="107">
        <v>3</v>
      </c>
      <c r="B26" s="29"/>
      <c r="C26" s="30" t="s">
        <v>126</v>
      </c>
      <c r="D26" s="30"/>
      <c r="E26" s="95"/>
      <c r="F26" s="160"/>
      <c r="G26" s="161"/>
      <c r="H26" s="162"/>
      <c r="I26" s="2"/>
      <c r="J26" s="105"/>
      <c r="K26" s="105"/>
    </row>
    <row r="27" spans="1:11" ht="39.75" customHeight="1">
      <c r="A27" s="109" t="s">
        <v>13</v>
      </c>
      <c r="B27" s="18" t="s">
        <v>127</v>
      </c>
      <c r="C27" s="24" t="s">
        <v>128</v>
      </c>
      <c r="D27" s="18" t="s">
        <v>24</v>
      </c>
      <c r="E27" s="96">
        <f>50.51+6.36</f>
        <v>56.87</v>
      </c>
      <c r="F27" s="159" t="s">
        <v>219</v>
      </c>
      <c r="G27" s="157"/>
      <c r="H27" s="158"/>
      <c r="I27" s="2"/>
      <c r="J27" s="105"/>
      <c r="K27" s="105"/>
    </row>
    <row r="28" spans="1:11" ht="39.75" customHeight="1">
      <c r="A28" s="109" t="s">
        <v>149</v>
      </c>
      <c r="B28" s="18" t="s">
        <v>65</v>
      </c>
      <c r="C28" s="24" t="s">
        <v>44</v>
      </c>
      <c r="D28" s="18" t="s">
        <v>24</v>
      </c>
      <c r="E28" s="96">
        <v>25</v>
      </c>
      <c r="F28" s="156">
        <v>25</v>
      </c>
      <c r="G28" s="157"/>
      <c r="H28" s="158"/>
      <c r="I28" s="2"/>
      <c r="J28" s="105"/>
      <c r="K28" s="105"/>
    </row>
    <row r="29" spans="1:11" ht="30" customHeight="1">
      <c r="A29" s="109" t="s">
        <v>14</v>
      </c>
      <c r="B29" s="18" t="s">
        <v>96</v>
      </c>
      <c r="C29" s="24" t="s">
        <v>97</v>
      </c>
      <c r="D29" s="18" t="s">
        <v>24</v>
      </c>
      <c r="E29" s="96">
        <f>4.2*4*1.3-7*0.6*2.1+1.3*4.2*2+16*1.2*1.3*1.36*2.8+1.51*2.7</f>
        <v>123.06468000000001</v>
      </c>
      <c r="F29" s="159" t="s">
        <v>234</v>
      </c>
      <c r="G29" s="157"/>
      <c r="H29" s="158"/>
      <c r="I29" s="2"/>
      <c r="J29" s="105"/>
      <c r="K29" s="105"/>
    </row>
    <row r="30" spans="1:11" ht="39" customHeight="1">
      <c r="A30" s="109" t="s">
        <v>98</v>
      </c>
      <c r="B30" s="18" t="s">
        <v>156</v>
      </c>
      <c r="C30" s="24" t="s">
        <v>157</v>
      </c>
      <c r="D30" s="18" t="s">
        <v>24</v>
      </c>
      <c r="E30" s="96">
        <f>E27</f>
        <v>56.87</v>
      </c>
      <c r="F30" s="159" t="s">
        <v>219</v>
      </c>
      <c r="G30" s="157"/>
      <c r="H30" s="158"/>
      <c r="I30" s="2"/>
      <c r="J30" s="105"/>
      <c r="K30" s="105"/>
    </row>
    <row r="31" spans="1:11" ht="39" customHeight="1">
      <c r="A31" s="109" t="s">
        <v>99</v>
      </c>
      <c r="B31" s="18" t="s">
        <v>71</v>
      </c>
      <c r="C31" s="24" t="s">
        <v>48</v>
      </c>
      <c r="D31" s="18" t="s">
        <v>24</v>
      </c>
      <c r="E31" s="96">
        <f>E29</f>
        <v>123.06468000000001</v>
      </c>
      <c r="F31" s="159" t="s">
        <v>234</v>
      </c>
      <c r="G31" s="157"/>
      <c r="H31" s="158"/>
      <c r="I31" s="2"/>
      <c r="J31" s="105"/>
      <c r="K31" s="105"/>
    </row>
    <row r="32" spans="1:11" ht="58.5" customHeight="1">
      <c r="A32" s="109" t="s">
        <v>129</v>
      </c>
      <c r="B32" s="18" t="s">
        <v>94</v>
      </c>
      <c r="C32" s="24" t="s">
        <v>95</v>
      </c>
      <c r="D32" s="18" t="s">
        <v>24</v>
      </c>
      <c r="E32" s="96">
        <f>((12.75-4.7)*2+6.65*2+5.55*2+2.6*2+6.65*5-6*2*0.8*2.1+2*2*1.9+5*1.2+13)*4+2.5*(2*4.21)+1.2*4*4.7-2*0.8*2.1+0.3*0.5*2+0.3*0.3+4.3*0.3+12.2*0.3</f>
        <v>387.15000000000003</v>
      </c>
      <c r="F32" s="159" t="s">
        <v>220</v>
      </c>
      <c r="G32" s="157"/>
      <c r="H32" s="158"/>
      <c r="I32" s="2"/>
      <c r="J32" s="105"/>
      <c r="K32" s="105"/>
    </row>
    <row r="33" spans="1:11" ht="24.75" customHeight="1">
      <c r="A33" s="107">
        <v>4</v>
      </c>
      <c r="B33" s="29"/>
      <c r="C33" s="30" t="s">
        <v>104</v>
      </c>
      <c r="D33" s="30"/>
      <c r="E33" s="95"/>
      <c r="F33" s="160"/>
      <c r="G33" s="161"/>
      <c r="H33" s="162"/>
      <c r="I33" s="2"/>
      <c r="J33" s="105"/>
      <c r="K33" s="105"/>
    </row>
    <row r="34" spans="1:11" ht="83.25" customHeight="1">
      <c r="A34" s="109" t="s">
        <v>15</v>
      </c>
      <c r="B34" s="18" t="s">
        <v>102</v>
      </c>
      <c r="C34" s="24" t="s">
        <v>103</v>
      </c>
      <c r="D34" s="18" t="s">
        <v>24</v>
      </c>
      <c r="E34" s="96">
        <f>E17</f>
        <v>201</v>
      </c>
      <c r="F34" s="156">
        <v>201</v>
      </c>
      <c r="G34" s="157"/>
      <c r="H34" s="158"/>
      <c r="I34" s="2"/>
      <c r="J34" s="105"/>
      <c r="K34" s="105"/>
    </row>
    <row r="35" spans="1:11" ht="24.75" customHeight="1">
      <c r="A35" s="107">
        <v>5</v>
      </c>
      <c r="B35" s="29"/>
      <c r="C35" s="30" t="s">
        <v>110</v>
      </c>
      <c r="D35" s="30"/>
      <c r="E35" s="95"/>
      <c r="F35" s="160"/>
      <c r="G35" s="161"/>
      <c r="H35" s="162"/>
      <c r="I35" s="2"/>
      <c r="J35" s="105"/>
      <c r="K35" s="105"/>
    </row>
    <row r="36" spans="1:11" ht="39.75" customHeight="1">
      <c r="A36" s="109" t="s">
        <v>16</v>
      </c>
      <c r="B36" s="18" t="s">
        <v>111</v>
      </c>
      <c r="C36" s="24" t="s">
        <v>112</v>
      </c>
      <c r="D36" s="18" t="s">
        <v>24</v>
      </c>
      <c r="E36" s="96">
        <v>16</v>
      </c>
      <c r="F36" s="156">
        <v>16</v>
      </c>
      <c r="G36" s="157"/>
      <c r="H36" s="158"/>
      <c r="I36" s="2"/>
      <c r="J36" s="105"/>
      <c r="K36" s="105"/>
    </row>
    <row r="37" spans="1:11" ht="30" customHeight="1">
      <c r="A37" s="109" t="s">
        <v>17</v>
      </c>
      <c r="B37" s="18" t="s">
        <v>113</v>
      </c>
      <c r="C37" s="24" t="s">
        <v>114</v>
      </c>
      <c r="D37" s="18" t="s">
        <v>115</v>
      </c>
      <c r="E37" s="96">
        <v>12</v>
      </c>
      <c r="F37" s="156">
        <v>12</v>
      </c>
      <c r="G37" s="157"/>
      <c r="H37" s="158"/>
      <c r="I37" s="2"/>
      <c r="J37" s="105"/>
      <c r="K37" s="105"/>
    </row>
    <row r="38" spans="1:11" ht="24.75" customHeight="1">
      <c r="A38" s="107">
        <v>6</v>
      </c>
      <c r="B38" s="29"/>
      <c r="C38" s="30" t="s">
        <v>39</v>
      </c>
      <c r="D38" s="30"/>
      <c r="E38" s="95"/>
      <c r="F38" s="160"/>
      <c r="G38" s="161"/>
      <c r="H38" s="162"/>
      <c r="I38" s="2"/>
      <c r="J38" s="105"/>
      <c r="K38" s="105"/>
    </row>
    <row r="39" spans="1:11" ht="39.75" customHeight="1">
      <c r="A39" s="109" t="s">
        <v>27</v>
      </c>
      <c r="B39" s="18" t="s">
        <v>66</v>
      </c>
      <c r="C39" s="24" t="s">
        <v>45</v>
      </c>
      <c r="D39" s="18" t="s">
        <v>24</v>
      </c>
      <c r="E39" s="96">
        <f>2*3*0.5</f>
        <v>3</v>
      </c>
      <c r="F39" s="159" t="s">
        <v>216</v>
      </c>
      <c r="G39" s="157"/>
      <c r="H39" s="158"/>
      <c r="I39" s="2"/>
      <c r="J39" s="105"/>
      <c r="K39" s="105"/>
    </row>
    <row r="40" spans="1:11" ht="70.5" customHeight="1">
      <c r="A40" s="109" t="s">
        <v>28</v>
      </c>
      <c r="B40" s="18" t="s">
        <v>67</v>
      </c>
      <c r="C40" s="24" t="s">
        <v>46</v>
      </c>
      <c r="D40" s="18" t="s">
        <v>23</v>
      </c>
      <c r="E40" s="96">
        <v>8</v>
      </c>
      <c r="F40" s="156">
        <v>8</v>
      </c>
      <c r="G40" s="157"/>
      <c r="H40" s="158"/>
      <c r="I40" s="2"/>
      <c r="J40" s="105"/>
      <c r="K40" s="105"/>
    </row>
    <row r="41" spans="1:11" ht="54" customHeight="1">
      <c r="A41" s="109" t="s">
        <v>29</v>
      </c>
      <c r="B41" s="18" t="s">
        <v>122</v>
      </c>
      <c r="C41" s="128" t="s">
        <v>123</v>
      </c>
      <c r="D41" s="27" t="s">
        <v>23</v>
      </c>
      <c r="E41" s="96">
        <v>6</v>
      </c>
      <c r="F41" s="156">
        <v>6</v>
      </c>
      <c r="G41" s="157"/>
      <c r="H41" s="158"/>
      <c r="I41" s="2"/>
      <c r="J41" s="105"/>
      <c r="K41" s="105"/>
    </row>
    <row r="42" spans="1:11" s="23" customFormat="1" ht="30" customHeight="1">
      <c r="A42" s="109" t="s">
        <v>30</v>
      </c>
      <c r="B42" s="27" t="s">
        <v>68</v>
      </c>
      <c r="C42" s="25" t="s">
        <v>41</v>
      </c>
      <c r="D42" s="27" t="s">
        <v>23</v>
      </c>
      <c r="E42" s="97">
        <v>6</v>
      </c>
      <c r="F42" s="156">
        <v>6</v>
      </c>
      <c r="G42" s="157"/>
      <c r="H42" s="158"/>
      <c r="I42" s="22"/>
      <c r="J42" s="105"/>
      <c r="K42" s="105"/>
    </row>
    <row r="43" spans="1:11" ht="54.75" customHeight="1">
      <c r="A43" s="109" t="s">
        <v>31</v>
      </c>
      <c r="B43" s="18" t="s">
        <v>69</v>
      </c>
      <c r="C43" s="24" t="s">
        <v>47</v>
      </c>
      <c r="D43" s="18" t="s">
        <v>23</v>
      </c>
      <c r="E43" s="96">
        <v>8</v>
      </c>
      <c r="F43" s="156">
        <v>8</v>
      </c>
      <c r="G43" s="157"/>
      <c r="H43" s="158"/>
      <c r="I43" s="2"/>
      <c r="J43" s="105"/>
      <c r="K43" s="105"/>
    </row>
    <row r="44" spans="1:11" ht="54" customHeight="1">
      <c r="A44" s="109" t="s">
        <v>32</v>
      </c>
      <c r="B44" s="18" t="s">
        <v>70</v>
      </c>
      <c r="C44" s="24" t="s">
        <v>77</v>
      </c>
      <c r="D44" s="18" t="s">
        <v>23</v>
      </c>
      <c r="E44" s="96">
        <v>2</v>
      </c>
      <c r="F44" s="156">
        <v>2</v>
      </c>
      <c r="G44" s="157"/>
      <c r="H44" s="158"/>
      <c r="I44" s="2"/>
      <c r="J44" s="105"/>
      <c r="K44" s="105"/>
    </row>
    <row r="45" spans="1:11" ht="24.75" customHeight="1">
      <c r="A45" s="107">
        <v>7</v>
      </c>
      <c r="B45" s="29"/>
      <c r="C45" s="30" t="s">
        <v>40</v>
      </c>
      <c r="D45" s="30"/>
      <c r="E45" s="95"/>
      <c r="F45" s="160"/>
      <c r="G45" s="161"/>
      <c r="H45" s="162"/>
      <c r="I45" s="2"/>
      <c r="J45" s="105"/>
      <c r="K45" s="105"/>
    </row>
    <row r="46" spans="1:11" ht="57.75" customHeight="1">
      <c r="A46" s="109" t="s">
        <v>33</v>
      </c>
      <c r="B46" s="18" t="s">
        <v>116</v>
      </c>
      <c r="C46" s="24" t="s">
        <v>117</v>
      </c>
      <c r="D46" s="18" t="s">
        <v>23</v>
      </c>
      <c r="E46" s="96">
        <v>1</v>
      </c>
      <c r="F46" s="156">
        <v>1</v>
      </c>
      <c r="G46" s="157"/>
      <c r="H46" s="158"/>
      <c r="I46" s="2"/>
      <c r="J46" s="105"/>
      <c r="K46" s="105"/>
    </row>
    <row r="47" spans="1:11" ht="39" customHeight="1">
      <c r="A47" s="109" t="s">
        <v>34</v>
      </c>
      <c r="B47" s="18" t="s">
        <v>118</v>
      </c>
      <c r="C47" s="24" t="s">
        <v>119</v>
      </c>
      <c r="D47" s="18" t="s">
        <v>24</v>
      </c>
      <c r="E47" s="96">
        <f>4.7*3-1.4*2.8</f>
        <v>10.180000000000001</v>
      </c>
      <c r="F47" s="159" t="s">
        <v>221</v>
      </c>
      <c r="G47" s="157"/>
      <c r="H47" s="158"/>
      <c r="I47" s="2"/>
      <c r="J47" s="105"/>
      <c r="K47" s="105"/>
    </row>
    <row r="48" spans="1:11" ht="39" customHeight="1">
      <c r="A48" s="109" t="s">
        <v>124</v>
      </c>
      <c r="B48" s="18" t="s">
        <v>120</v>
      </c>
      <c r="C48" s="24" t="s">
        <v>121</v>
      </c>
      <c r="D48" s="18" t="s">
        <v>24</v>
      </c>
      <c r="E48" s="96">
        <f>4.7*4+4.7*1.5</f>
        <v>25.85</v>
      </c>
      <c r="F48" s="159" t="s">
        <v>222</v>
      </c>
      <c r="G48" s="157"/>
      <c r="H48" s="158"/>
      <c r="I48" s="2"/>
      <c r="J48" s="105"/>
      <c r="K48" s="105"/>
    </row>
    <row r="49" spans="1:11" ht="24.75" customHeight="1">
      <c r="A49" s="107">
        <v>8</v>
      </c>
      <c r="B49" s="29"/>
      <c r="C49" s="30" t="s">
        <v>107</v>
      </c>
      <c r="D49" s="30"/>
      <c r="E49" s="95"/>
      <c r="F49" s="160"/>
      <c r="G49" s="161"/>
      <c r="H49" s="162"/>
      <c r="I49" s="2"/>
      <c r="J49" s="105"/>
      <c r="K49" s="105"/>
    </row>
    <row r="50" spans="1:11" ht="55.5" customHeight="1">
      <c r="A50" s="109" t="s">
        <v>35</v>
      </c>
      <c r="B50" s="18" t="s">
        <v>105</v>
      </c>
      <c r="C50" s="24" t="s">
        <v>106</v>
      </c>
      <c r="D50" s="18" t="s">
        <v>23</v>
      </c>
      <c r="E50" s="96">
        <v>1</v>
      </c>
      <c r="F50" s="156">
        <v>1</v>
      </c>
      <c r="G50" s="157"/>
      <c r="H50" s="158"/>
      <c r="I50" s="2"/>
      <c r="J50" s="105"/>
      <c r="K50" s="105"/>
    </row>
    <row r="51" spans="1:11" ht="81" customHeight="1">
      <c r="A51" s="109" t="s">
        <v>36</v>
      </c>
      <c r="B51" s="18" t="s">
        <v>202</v>
      </c>
      <c r="C51" s="24" t="s">
        <v>203</v>
      </c>
      <c r="D51" s="18" t="s">
        <v>204</v>
      </c>
      <c r="E51" s="96">
        <f>97*2.5</f>
        <v>242.5</v>
      </c>
      <c r="F51" s="159" t="s">
        <v>223</v>
      </c>
      <c r="G51" s="157"/>
      <c r="H51" s="158"/>
      <c r="I51" s="2"/>
      <c r="J51" s="105"/>
      <c r="K51" s="105"/>
    </row>
    <row r="52" spans="1:11" ht="30.75" customHeight="1">
      <c r="A52" s="109" t="s">
        <v>37</v>
      </c>
      <c r="B52" s="18" t="s">
        <v>205</v>
      </c>
      <c r="C52" s="24" t="s">
        <v>206</v>
      </c>
      <c r="D52" s="18" t="s">
        <v>24</v>
      </c>
      <c r="E52" s="96">
        <v>97</v>
      </c>
      <c r="F52" s="156">
        <v>97</v>
      </c>
      <c r="G52" s="157"/>
      <c r="H52" s="158"/>
      <c r="I52" s="2"/>
      <c r="J52" s="105"/>
      <c r="K52" s="105"/>
    </row>
    <row r="53" spans="1:11" ht="70.5" customHeight="1">
      <c r="A53" s="109" t="s">
        <v>38</v>
      </c>
      <c r="B53" s="18" t="s">
        <v>105</v>
      </c>
      <c r="C53" s="24" t="s">
        <v>108</v>
      </c>
      <c r="D53" s="18" t="s">
        <v>23</v>
      </c>
      <c r="E53" s="96">
        <v>1</v>
      </c>
      <c r="F53" s="156">
        <v>1</v>
      </c>
      <c r="G53" s="157"/>
      <c r="H53" s="158"/>
      <c r="I53" s="2"/>
      <c r="J53" s="105"/>
      <c r="K53" s="105"/>
    </row>
    <row r="54" spans="1:11" ht="70.5" customHeight="1">
      <c r="A54" s="109" t="s">
        <v>207</v>
      </c>
      <c r="B54" s="18" t="s">
        <v>105</v>
      </c>
      <c r="C54" s="24" t="s">
        <v>109</v>
      </c>
      <c r="D54" s="18" t="s">
        <v>23</v>
      </c>
      <c r="E54" s="96">
        <v>1</v>
      </c>
      <c r="F54" s="156">
        <v>1</v>
      </c>
      <c r="G54" s="157"/>
      <c r="H54" s="158"/>
      <c r="I54" s="2"/>
      <c r="J54" s="105"/>
      <c r="K54" s="105"/>
    </row>
    <row r="55" spans="1:11" ht="70.5" customHeight="1">
      <c r="A55" s="109" t="s">
        <v>208</v>
      </c>
      <c r="B55" s="18" t="s">
        <v>105</v>
      </c>
      <c r="C55" s="24" t="s">
        <v>125</v>
      </c>
      <c r="D55" s="18" t="s">
        <v>23</v>
      </c>
      <c r="E55" s="96">
        <v>1</v>
      </c>
      <c r="F55" s="156">
        <v>1</v>
      </c>
      <c r="G55" s="157"/>
      <c r="H55" s="158"/>
      <c r="I55" s="2"/>
      <c r="J55" s="105"/>
      <c r="K55" s="105"/>
    </row>
    <row r="56" spans="1:11" ht="24.75" customHeight="1">
      <c r="A56" s="107">
        <v>9</v>
      </c>
      <c r="B56" s="29"/>
      <c r="C56" s="30" t="s">
        <v>143</v>
      </c>
      <c r="D56" s="30"/>
      <c r="E56" s="95"/>
      <c r="F56" s="160"/>
      <c r="G56" s="161"/>
      <c r="H56" s="162"/>
      <c r="I56" s="2"/>
      <c r="J56" s="105"/>
      <c r="K56" s="105"/>
    </row>
    <row r="57" spans="1:11" ht="39" customHeight="1">
      <c r="A57" s="109" t="s">
        <v>132</v>
      </c>
      <c r="B57" s="18" t="s">
        <v>147</v>
      </c>
      <c r="C57" s="24" t="s">
        <v>148</v>
      </c>
      <c r="D57" s="18" t="s">
        <v>24</v>
      </c>
      <c r="E57" s="96">
        <f>2.7*3+0.3*3</f>
        <v>9.000000000000002</v>
      </c>
      <c r="F57" s="159" t="s">
        <v>224</v>
      </c>
      <c r="G57" s="157"/>
      <c r="H57" s="158"/>
      <c r="I57" s="2"/>
      <c r="J57" s="105"/>
      <c r="K57" s="105"/>
    </row>
    <row r="58" spans="1:11" ht="84" customHeight="1">
      <c r="A58" s="109" t="s">
        <v>133</v>
      </c>
      <c r="B58" s="18" t="s">
        <v>152</v>
      </c>
      <c r="C58" s="24" t="s">
        <v>153</v>
      </c>
      <c r="D58" s="18" t="s">
        <v>24</v>
      </c>
      <c r="E58" s="96">
        <f>E59</f>
        <v>23.310000000000002</v>
      </c>
      <c r="F58" s="159" t="s">
        <v>225</v>
      </c>
      <c r="G58" s="157"/>
      <c r="H58" s="158"/>
      <c r="I58" s="2"/>
      <c r="J58" s="105"/>
      <c r="K58" s="105"/>
    </row>
    <row r="59" spans="1:11" ht="84" customHeight="1">
      <c r="A59" s="109" t="s">
        <v>174</v>
      </c>
      <c r="B59" s="18" t="s">
        <v>150</v>
      </c>
      <c r="C59" s="24" t="s">
        <v>151</v>
      </c>
      <c r="D59" s="18" t="s">
        <v>24</v>
      </c>
      <c r="E59" s="96">
        <f>2*2.7*3+2*1.5*3-0.9*2.1</f>
        <v>23.310000000000002</v>
      </c>
      <c r="F59" s="159" t="s">
        <v>225</v>
      </c>
      <c r="G59" s="157"/>
      <c r="H59" s="158"/>
      <c r="I59" s="2"/>
      <c r="J59" s="105"/>
      <c r="K59" s="105"/>
    </row>
    <row r="60" spans="1:11" ht="55.5" customHeight="1">
      <c r="A60" s="109" t="s">
        <v>175</v>
      </c>
      <c r="B60" s="18" t="s">
        <v>158</v>
      </c>
      <c r="C60" s="24" t="s">
        <v>159</v>
      </c>
      <c r="D60" s="18" t="s">
        <v>115</v>
      </c>
      <c r="E60" s="96">
        <v>2</v>
      </c>
      <c r="F60" s="156">
        <v>2</v>
      </c>
      <c r="G60" s="157"/>
      <c r="H60" s="158"/>
      <c r="I60" s="2"/>
      <c r="J60" s="105"/>
      <c r="K60" s="105"/>
    </row>
    <row r="61" spans="1:11" ht="84.75" customHeight="1">
      <c r="A61" s="109" t="s">
        <v>176</v>
      </c>
      <c r="B61" s="18" t="s">
        <v>172</v>
      </c>
      <c r="C61" s="24" t="s">
        <v>173</v>
      </c>
      <c r="D61" s="18" t="s">
        <v>115</v>
      </c>
      <c r="E61" s="96">
        <v>1</v>
      </c>
      <c r="F61" s="156">
        <v>1</v>
      </c>
      <c r="G61" s="157"/>
      <c r="H61" s="158"/>
      <c r="I61" s="2"/>
      <c r="J61" s="105"/>
      <c r="K61" s="105"/>
    </row>
    <row r="62" spans="1:11" ht="39" customHeight="1">
      <c r="A62" s="109" t="s">
        <v>177</v>
      </c>
      <c r="B62" s="18" t="s">
        <v>160</v>
      </c>
      <c r="C62" s="24" t="s">
        <v>161</v>
      </c>
      <c r="D62" s="18" t="s">
        <v>115</v>
      </c>
      <c r="E62" s="96">
        <v>2</v>
      </c>
      <c r="F62" s="156">
        <v>2</v>
      </c>
      <c r="G62" s="157"/>
      <c r="H62" s="158"/>
      <c r="I62" s="2"/>
      <c r="J62" s="105"/>
      <c r="K62" s="105"/>
    </row>
    <row r="63" spans="1:11" ht="65.25" customHeight="1">
      <c r="A63" s="109" t="s">
        <v>178</v>
      </c>
      <c r="B63" s="18" t="s">
        <v>162</v>
      </c>
      <c r="C63" s="24" t="s">
        <v>163</v>
      </c>
      <c r="D63" s="18" t="s">
        <v>115</v>
      </c>
      <c r="E63" s="96">
        <v>1</v>
      </c>
      <c r="F63" s="156">
        <v>1</v>
      </c>
      <c r="G63" s="157"/>
      <c r="H63" s="158"/>
      <c r="I63" s="2"/>
      <c r="J63" s="105"/>
      <c r="K63" s="105"/>
    </row>
    <row r="64" spans="1:11" ht="39" customHeight="1">
      <c r="A64" s="109" t="s">
        <v>179</v>
      </c>
      <c r="B64" s="18" t="s">
        <v>164</v>
      </c>
      <c r="C64" s="24" t="s">
        <v>165</v>
      </c>
      <c r="D64" s="18" t="s">
        <v>115</v>
      </c>
      <c r="E64" s="96">
        <v>1</v>
      </c>
      <c r="F64" s="156">
        <v>1</v>
      </c>
      <c r="G64" s="157"/>
      <c r="H64" s="158"/>
      <c r="I64" s="2"/>
      <c r="J64" s="105"/>
      <c r="K64" s="105"/>
    </row>
    <row r="65" spans="1:11" ht="69.75" customHeight="1">
      <c r="A65" s="109" t="s">
        <v>180</v>
      </c>
      <c r="B65" s="18" t="s">
        <v>166</v>
      </c>
      <c r="C65" s="24" t="s">
        <v>167</v>
      </c>
      <c r="D65" s="18" t="s">
        <v>115</v>
      </c>
      <c r="E65" s="96">
        <v>1</v>
      </c>
      <c r="F65" s="156">
        <v>1</v>
      </c>
      <c r="G65" s="157"/>
      <c r="H65" s="158"/>
      <c r="I65" s="2"/>
      <c r="J65" s="105"/>
      <c r="K65" s="105"/>
    </row>
    <row r="66" spans="1:11" ht="25.5" customHeight="1">
      <c r="A66" s="109" t="s">
        <v>181</v>
      </c>
      <c r="B66" s="18" t="s">
        <v>232</v>
      </c>
      <c r="C66" s="24" t="s">
        <v>233</v>
      </c>
      <c r="D66" s="18" t="s">
        <v>115</v>
      </c>
      <c r="E66" s="96">
        <v>1</v>
      </c>
      <c r="F66" s="156"/>
      <c r="G66" s="157"/>
      <c r="H66" s="158"/>
      <c r="I66" s="2"/>
      <c r="J66" s="105"/>
      <c r="K66" s="105"/>
    </row>
    <row r="67" spans="1:11" ht="70.5" customHeight="1">
      <c r="A67" s="109" t="s">
        <v>182</v>
      </c>
      <c r="B67" s="18" t="s">
        <v>168</v>
      </c>
      <c r="C67" s="24" t="s">
        <v>169</v>
      </c>
      <c r="D67" s="18" t="s">
        <v>115</v>
      </c>
      <c r="E67" s="96">
        <v>1</v>
      </c>
      <c r="F67" s="156">
        <v>1</v>
      </c>
      <c r="G67" s="157"/>
      <c r="H67" s="158"/>
      <c r="I67" s="2"/>
      <c r="J67" s="105"/>
      <c r="K67" s="105"/>
    </row>
    <row r="68" spans="1:11" ht="99.75" customHeight="1">
      <c r="A68" s="109" t="s">
        <v>183</v>
      </c>
      <c r="B68" s="18" t="s">
        <v>170</v>
      </c>
      <c r="C68" s="24" t="s">
        <v>171</v>
      </c>
      <c r="D68" s="18" t="s">
        <v>115</v>
      </c>
      <c r="E68" s="96">
        <v>1</v>
      </c>
      <c r="F68" s="156">
        <v>1</v>
      </c>
      <c r="G68" s="157"/>
      <c r="H68" s="158"/>
      <c r="I68" s="2"/>
      <c r="J68" s="105"/>
      <c r="K68" s="105"/>
    </row>
    <row r="69" spans="1:11" ht="24.75" customHeight="1">
      <c r="A69" s="107">
        <v>10</v>
      </c>
      <c r="B69" s="29"/>
      <c r="C69" s="30" t="s">
        <v>184</v>
      </c>
      <c r="D69" s="30"/>
      <c r="E69" s="95"/>
      <c r="F69" s="160"/>
      <c r="G69" s="161"/>
      <c r="H69" s="162"/>
      <c r="I69" s="2"/>
      <c r="J69" s="105"/>
      <c r="K69" s="105"/>
    </row>
    <row r="70" spans="1:11" ht="51" customHeight="1">
      <c r="A70" s="109" t="s">
        <v>138</v>
      </c>
      <c r="B70" s="18" t="s">
        <v>185</v>
      </c>
      <c r="C70" s="24" t="s">
        <v>186</v>
      </c>
      <c r="D70" s="18" t="s">
        <v>24</v>
      </c>
      <c r="E70" s="96">
        <f>0.6*5.7/2</f>
        <v>1.71</v>
      </c>
      <c r="F70" s="159" t="s">
        <v>226</v>
      </c>
      <c r="G70" s="157"/>
      <c r="H70" s="158"/>
      <c r="I70" s="2"/>
      <c r="J70" s="105"/>
      <c r="K70" s="105"/>
    </row>
    <row r="71" spans="1:11" ht="39" customHeight="1">
      <c r="A71" s="109" t="s">
        <v>139</v>
      </c>
      <c r="B71" s="18" t="s">
        <v>187</v>
      </c>
      <c r="C71" s="24" t="s">
        <v>188</v>
      </c>
      <c r="D71" s="18" t="s">
        <v>26</v>
      </c>
      <c r="E71" s="96">
        <f>E70*1.25</f>
        <v>2.1375</v>
      </c>
      <c r="F71" s="159" t="s">
        <v>227</v>
      </c>
      <c r="G71" s="157"/>
      <c r="H71" s="158"/>
      <c r="I71" s="2"/>
      <c r="J71" s="105"/>
      <c r="K71" s="105"/>
    </row>
    <row r="72" spans="1:11" ht="54.75" customHeight="1">
      <c r="A72" s="109" t="s">
        <v>140</v>
      </c>
      <c r="B72" s="18" t="s">
        <v>189</v>
      </c>
      <c r="C72" s="24" t="s">
        <v>190</v>
      </c>
      <c r="D72" s="18" t="s">
        <v>24</v>
      </c>
      <c r="E72" s="96">
        <f>2.5*1.1+3.2*1.25+1.25*1.5</f>
        <v>8.625</v>
      </c>
      <c r="F72" s="159" t="s">
        <v>228</v>
      </c>
      <c r="G72" s="157"/>
      <c r="H72" s="158"/>
      <c r="I72" s="2"/>
      <c r="J72" s="105"/>
      <c r="K72" s="105"/>
    </row>
    <row r="73" spans="1:11" ht="39" customHeight="1">
      <c r="A73" s="109" t="s">
        <v>141</v>
      </c>
      <c r="B73" s="18" t="s">
        <v>191</v>
      </c>
      <c r="C73" s="24" t="s">
        <v>192</v>
      </c>
      <c r="D73" s="18" t="s">
        <v>26</v>
      </c>
      <c r="E73" s="96">
        <f>5*0.06*1.5</f>
        <v>0.44999999999999996</v>
      </c>
      <c r="F73" s="159" t="s">
        <v>229</v>
      </c>
      <c r="G73" s="157"/>
      <c r="H73" s="158"/>
      <c r="I73" s="2"/>
      <c r="J73" s="105"/>
      <c r="K73" s="105"/>
    </row>
    <row r="74" spans="1:11" ht="66" customHeight="1">
      <c r="A74" s="109" t="s">
        <v>142</v>
      </c>
      <c r="B74" s="18" t="s">
        <v>193</v>
      </c>
      <c r="C74" s="24" t="s">
        <v>194</v>
      </c>
      <c r="D74" s="18" t="s">
        <v>195</v>
      </c>
      <c r="E74" s="96">
        <f>5.7+1.2</f>
        <v>6.9</v>
      </c>
      <c r="F74" s="159" t="s">
        <v>230</v>
      </c>
      <c r="G74" s="157"/>
      <c r="H74" s="158"/>
      <c r="I74" s="2"/>
      <c r="J74" s="105"/>
      <c r="K74" s="105"/>
    </row>
    <row r="75" spans="1:11" ht="39" customHeight="1">
      <c r="A75" s="109" t="s">
        <v>154</v>
      </c>
      <c r="B75" s="18" t="s">
        <v>196</v>
      </c>
      <c r="C75" s="24" t="s">
        <v>197</v>
      </c>
      <c r="D75" s="18" t="s">
        <v>195</v>
      </c>
      <c r="E75" s="96">
        <f>5.7+1.6</f>
        <v>7.300000000000001</v>
      </c>
      <c r="F75" s="159" t="s">
        <v>231</v>
      </c>
      <c r="G75" s="157"/>
      <c r="H75" s="158"/>
      <c r="I75" s="2"/>
      <c r="J75" s="105"/>
      <c r="K75" s="105"/>
    </row>
    <row r="76" spans="1:11" ht="54" customHeight="1">
      <c r="A76" s="109" t="s">
        <v>155</v>
      </c>
      <c r="B76" s="18" t="s">
        <v>198</v>
      </c>
      <c r="C76" s="24" t="s">
        <v>199</v>
      </c>
      <c r="D76" s="18" t="s">
        <v>24</v>
      </c>
      <c r="E76" s="96">
        <f>E74*1.3</f>
        <v>8.97</v>
      </c>
      <c r="F76" s="156">
        <v>8.97</v>
      </c>
      <c r="G76" s="157"/>
      <c r="H76" s="158"/>
      <c r="I76" s="2"/>
      <c r="J76" s="105"/>
      <c r="K76" s="105"/>
    </row>
    <row r="77" spans="1:11" ht="24.75" customHeight="1">
      <c r="A77" s="107">
        <v>11</v>
      </c>
      <c r="B77" s="29"/>
      <c r="C77" s="30" t="s">
        <v>131</v>
      </c>
      <c r="D77" s="30"/>
      <c r="E77" s="95"/>
      <c r="F77" s="160"/>
      <c r="G77" s="161"/>
      <c r="H77" s="162"/>
      <c r="I77" s="2"/>
      <c r="J77" s="105"/>
      <c r="K77" s="105"/>
    </row>
    <row r="78" spans="1:11" ht="39" customHeight="1">
      <c r="A78" s="109" t="s">
        <v>213</v>
      </c>
      <c r="B78" s="18" t="s">
        <v>134</v>
      </c>
      <c r="C78" s="24" t="s">
        <v>135</v>
      </c>
      <c r="D78" s="18" t="s">
        <v>23</v>
      </c>
      <c r="E78" s="96">
        <v>1</v>
      </c>
      <c r="F78" s="156">
        <v>1</v>
      </c>
      <c r="G78" s="157"/>
      <c r="H78" s="158"/>
      <c r="I78" s="2"/>
      <c r="J78" s="105"/>
      <c r="K78" s="105"/>
    </row>
    <row r="79" spans="1:11" ht="39" customHeight="1">
      <c r="A79" s="109" t="s">
        <v>214</v>
      </c>
      <c r="B79" s="18" t="s">
        <v>136</v>
      </c>
      <c r="C79" s="24" t="s">
        <v>137</v>
      </c>
      <c r="D79" s="18" t="s">
        <v>24</v>
      </c>
      <c r="E79" s="96">
        <f>11.18+8.02</f>
        <v>19.2</v>
      </c>
      <c r="F79" s="156">
        <v>19.2</v>
      </c>
      <c r="G79" s="157"/>
      <c r="H79" s="158"/>
      <c r="I79" s="2"/>
      <c r="J79" s="105"/>
      <c r="K79" s="105"/>
    </row>
    <row r="80" spans="1:10" ht="3.75" customHeight="1">
      <c r="A80" s="154"/>
      <c r="B80" s="154"/>
      <c r="C80" s="154"/>
      <c r="D80" s="154"/>
      <c r="E80" s="154"/>
      <c r="F80" s="154"/>
      <c r="G80" s="154"/>
      <c r="H80" s="155"/>
      <c r="I80" s="2"/>
      <c r="J80" s="26"/>
    </row>
    <row r="81" spans="1:12" s="19" customFormat="1" ht="77.25" customHeight="1">
      <c r="A81" s="20" t="s">
        <v>54</v>
      </c>
      <c r="B81" s="21"/>
      <c r="C81" s="20"/>
      <c r="D81" s="21"/>
      <c r="E81" s="101" t="s">
        <v>54</v>
      </c>
      <c r="F81" s="21"/>
      <c r="G81" s="20"/>
      <c r="H81" s="21"/>
      <c r="I81"/>
      <c r="K81"/>
      <c r="L81"/>
    </row>
    <row r="82" spans="1:12" s="19" customFormat="1" ht="15">
      <c r="A82" s="21" t="s">
        <v>75</v>
      </c>
      <c r="B82"/>
      <c r="C82"/>
      <c r="D82"/>
      <c r="E82" s="101" t="s">
        <v>55</v>
      </c>
      <c r="F82" s="68"/>
      <c r="G82" s="68"/>
      <c r="H82"/>
      <c r="I82"/>
      <c r="K82"/>
      <c r="L82"/>
    </row>
    <row r="83" spans="1:12" s="19" customFormat="1" ht="15">
      <c r="A83" s="69" t="s">
        <v>74</v>
      </c>
      <c r="B83"/>
      <c r="C83"/>
      <c r="D83"/>
      <c r="E83" s="100" t="s">
        <v>56</v>
      </c>
      <c r="F83" s="68"/>
      <c r="G83" s="68"/>
      <c r="H83"/>
      <c r="I83"/>
      <c r="K83"/>
      <c r="L83"/>
    </row>
    <row r="84" spans="1:12" s="19" customFormat="1" ht="15">
      <c r="A84" s="69" t="s">
        <v>57</v>
      </c>
      <c r="B84"/>
      <c r="C84"/>
      <c r="D84"/>
      <c r="E84" s="100" t="s">
        <v>58</v>
      </c>
      <c r="F84" s="68"/>
      <c r="G84" s="68"/>
      <c r="H84"/>
      <c r="I84"/>
      <c r="K84"/>
      <c r="L84"/>
    </row>
    <row r="85" spans="1:12" s="19" customFormat="1" ht="15">
      <c r="A85" s="69"/>
      <c r="B85" s="2"/>
      <c r="C85" s="2"/>
      <c r="D85"/>
      <c r="E85" s="100" t="s">
        <v>59</v>
      </c>
      <c r="F85" s="68"/>
      <c r="G85" s="68"/>
      <c r="H85"/>
      <c r="I85"/>
      <c r="K85"/>
      <c r="L85"/>
    </row>
    <row r="86" spans="1:12" s="19" customFormat="1" ht="15">
      <c r="A86" s="4"/>
      <c r="B86" s="3"/>
      <c r="C86" s="4"/>
      <c r="D86" s="3"/>
      <c r="E86" s="10"/>
      <c r="F86"/>
      <c r="G86" s="4"/>
      <c r="H86" s="3"/>
      <c r="I86"/>
      <c r="K86"/>
      <c r="L86"/>
    </row>
    <row r="87" spans="1:12" s="19" customFormat="1" ht="15">
      <c r="A87"/>
      <c r="B87" s="4"/>
      <c r="C87"/>
      <c r="D87"/>
      <c r="E87" s="11"/>
      <c r="F87" s="5"/>
      <c r="G87" s="5"/>
      <c r="H87" s="3"/>
      <c r="I87"/>
      <c r="K87"/>
      <c r="L87"/>
    </row>
    <row r="88" spans="1:12" s="19" customFormat="1" ht="15">
      <c r="A88" s="15"/>
      <c r="B88" s="4"/>
      <c r="C88" s="4"/>
      <c r="D88"/>
      <c r="E88" s="11"/>
      <c r="F88" s="5"/>
      <c r="G88" s="5"/>
      <c r="H88" s="3"/>
      <c r="I88"/>
      <c r="K88"/>
      <c r="L88"/>
    </row>
    <row r="89" spans="1:12" s="19" customFormat="1" ht="15">
      <c r="A89" s="15"/>
      <c r="B89" s="4"/>
      <c r="C89" s="4"/>
      <c r="D89"/>
      <c r="E89" s="11"/>
      <c r="F89" s="5"/>
      <c r="G89" s="5"/>
      <c r="H89" s="3"/>
      <c r="I89"/>
      <c r="K89"/>
      <c r="L89"/>
    </row>
    <row r="90" spans="1:12" s="19" customFormat="1" ht="15">
      <c r="A90" s="15"/>
      <c r="B90" s="4"/>
      <c r="C90" s="4"/>
      <c r="D90"/>
      <c r="E90" s="11"/>
      <c r="F90" s="5"/>
      <c r="G90" s="5"/>
      <c r="H90" s="3"/>
      <c r="I90"/>
      <c r="K90"/>
      <c r="L90"/>
    </row>
    <row r="91" spans="1:12" s="19" customFormat="1" ht="15">
      <c r="A91"/>
      <c r="B91" s="6"/>
      <c r="C91"/>
      <c r="D91" s="7"/>
      <c r="E91" s="11"/>
      <c r="F91" s="5"/>
      <c r="G91" s="5"/>
      <c r="H91" s="3"/>
      <c r="I91"/>
      <c r="K91"/>
      <c r="L91"/>
    </row>
    <row r="92" spans="1:12" s="19" customFormat="1" ht="15">
      <c r="A92"/>
      <c r="B92"/>
      <c r="C92" s="8"/>
      <c r="D92" s="4"/>
      <c r="E92" s="11"/>
      <c r="F92"/>
      <c r="G92"/>
      <c r="H92"/>
      <c r="I92"/>
      <c r="K92"/>
      <c r="L92"/>
    </row>
    <row r="93" spans="1:12" s="19" customFormat="1" ht="15">
      <c r="A93" s="150"/>
      <c r="B93" s="150"/>
      <c r="C93" s="150"/>
      <c r="D93" s="150"/>
      <c r="E93" s="150"/>
      <c r="F93" s="150"/>
      <c r="G93" s="150"/>
      <c r="H93" s="150"/>
      <c r="I93"/>
      <c r="K93"/>
      <c r="L93"/>
    </row>
    <row r="94" spans="1:12" s="19" customFormat="1" ht="15">
      <c r="A94" s="148"/>
      <c r="B94" s="148"/>
      <c r="C94" s="148"/>
      <c r="D94" s="148"/>
      <c r="E94" s="148"/>
      <c r="F94" s="148"/>
      <c r="G94" s="148"/>
      <c r="H94" s="148"/>
      <c r="I94"/>
      <c r="K94"/>
      <c r="L94"/>
    </row>
    <row r="95" spans="1:12" s="19" customFormat="1" ht="15">
      <c r="A95" s="148"/>
      <c r="B95" s="148"/>
      <c r="C95" s="148"/>
      <c r="D95" s="148"/>
      <c r="E95" s="148"/>
      <c r="F95" s="148"/>
      <c r="G95" s="148"/>
      <c r="H95" s="148"/>
      <c r="I95"/>
      <c r="K95"/>
      <c r="L95"/>
    </row>
    <row r="96" spans="1:8" ht="15">
      <c r="A96" s="5"/>
      <c r="B96" s="9"/>
      <c r="C96" s="9"/>
      <c r="D96" s="9"/>
      <c r="E96" s="94"/>
      <c r="F96" s="9"/>
      <c r="G96" s="9"/>
      <c r="H96" s="9"/>
    </row>
    <row r="97" ht="15">
      <c r="A97" s="5"/>
    </row>
  </sheetData>
  <sheetProtection sheet="1" selectLockedCells="1" selectUnlockedCells="1"/>
  <mergeCells count="76">
    <mergeCell ref="F40:H40"/>
    <mergeCell ref="F48:H48"/>
    <mergeCell ref="F41:H41"/>
    <mergeCell ref="F42:H42"/>
    <mergeCell ref="F43:H43"/>
    <mergeCell ref="F44:H44"/>
    <mergeCell ref="F31:H31"/>
    <mergeCell ref="F32:H32"/>
    <mergeCell ref="F34:H34"/>
    <mergeCell ref="F36:H36"/>
    <mergeCell ref="F37:H37"/>
    <mergeCell ref="F39:H39"/>
    <mergeCell ref="F24:H24"/>
    <mergeCell ref="F25:H25"/>
    <mergeCell ref="F27:H27"/>
    <mergeCell ref="F28:H28"/>
    <mergeCell ref="F29:H29"/>
    <mergeCell ref="F30:H30"/>
    <mergeCell ref="A94:H94"/>
    <mergeCell ref="A95:H95"/>
    <mergeCell ref="F13:H13"/>
    <mergeCell ref="F14:H14"/>
    <mergeCell ref="F16:H16"/>
    <mergeCell ref="F26:H26"/>
    <mergeCell ref="F33:H33"/>
    <mergeCell ref="F35:H35"/>
    <mergeCell ref="F49:H49"/>
    <mergeCell ref="F77:H77"/>
    <mergeCell ref="A80:H80"/>
    <mergeCell ref="F38:H38"/>
    <mergeCell ref="F56:H56"/>
    <mergeCell ref="F69:H69"/>
    <mergeCell ref="F45:H45"/>
    <mergeCell ref="A93:H93"/>
    <mergeCell ref="F46:H46"/>
    <mergeCell ref="F47:H47"/>
    <mergeCell ref="F55:H55"/>
    <mergeCell ref="F60:H60"/>
    <mergeCell ref="A2:H2"/>
    <mergeCell ref="A3:H3"/>
    <mergeCell ref="A4:H4"/>
    <mergeCell ref="A5:H5"/>
    <mergeCell ref="A12:H12"/>
    <mergeCell ref="F15:H15"/>
    <mergeCell ref="F17:H17"/>
    <mergeCell ref="F18:H18"/>
    <mergeCell ref="F19:H19"/>
    <mergeCell ref="F57:H57"/>
    <mergeCell ref="F58:H58"/>
    <mergeCell ref="F59:H59"/>
    <mergeCell ref="F20:H20"/>
    <mergeCell ref="F21:H21"/>
    <mergeCell ref="F22:H22"/>
    <mergeCell ref="F23:H23"/>
    <mergeCell ref="F61:H61"/>
    <mergeCell ref="F50:H50"/>
    <mergeCell ref="F51:H51"/>
    <mergeCell ref="F52:H52"/>
    <mergeCell ref="F53:H53"/>
    <mergeCell ref="F54:H54"/>
    <mergeCell ref="F62:H62"/>
    <mergeCell ref="F63:H63"/>
    <mergeCell ref="F64:H64"/>
    <mergeCell ref="F65:H65"/>
    <mergeCell ref="F67:H67"/>
    <mergeCell ref="F68:H68"/>
    <mergeCell ref="F76:H76"/>
    <mergeCell ref="F78:H78"/>
    <mergeCell ref="F79:H79"/>
    <mergeCell ref="F75:H75"/>
    <mergeCell ref="F66:H66"/>
    <mergeCell ref="F70:H70"/>
    <mergeCell ref="F71:H71"/>
    <mergeCell ref="F72:H72"/>
    <mergeCell ref="F73:H73"/>
    <mergeCell ref="F74:H74"/>
  </mergeCells>
  <printOptions/>
  <pageMargins left="0.4701388888888889" right="0.35" top="0.48" bottom="0.56" header="0.5118055555555555" footer="0.6"/>
  <pageSetup fitToHeight="0" fitToWidth="1" horizontalDpi="360" verticalDpi="360" orientation="portrait" paperSize="9" scale="6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164"/>
  <sheetViews>
    <sheetView zoomScalePageLayoutView="0" workbookViewId="0" topLeftCell="A1">
      <selection activeCell="B20" sqref="B20"/>
    </sheetView>
  </sheetViews>
  <sheetFormatPr defaultColWidth="9.140625" defaultRowHeight="15"/>
  <cols>
    <col min="1" max="1" width="14.421875" style="0" customWidth="1"/>
    <col min="2" max="2" width="39.140625" style="0" customWidth="1"/>
    <col min="3" max="3" width="15.421875" style="0" customWidth="1"/>
    <col min="4" max="4" width="14.28125" style="0" customWidth="1"/>
    <col min="5" max="5" width="14.7109375" style="0" customWidth="1"/>
    <col min="6" max="6" width="14.57421875" style="0" customWidth="1"/>
    <col min="7" max="7" width="14.421875" style="0" customWidth="1"/>
    <col min="8" max="8" width="13.8515625" style="0" customWidth="1"/>
    <col min="9" max="9" width="13.57421875" style="0" customWidth="1"/>
    <col min="10" max="10" width="13.140625" style="0" customWidth="1"/>
    <col min="11" max="11" width="15.00390625" style="0" customWidth="1"/>
    <col min="12" max="12" width="14.28125" style="0" customWidth="1"/>
    <col min="13" max="13" width="14.8515625" style="0" customWidth="1"/>
  </cols>
  <sheetData>
    <row r="1" spans="3:10" ht="15">
      <c r="C1" s="1"/>
      <c r="J1" s="19"/>
    </row>
    <row r="2" spans="1:13" ht="21" customHeight="1">
      <c r="A2" s="147" t="s">
        <v>49</v>
      </c>
      <c r="B2" s="147"/>
      <c r="C2" s="147"/>
      <c r="D2" s="147"/>
      <c r="E2" s="147"/>
      <c r="F2" s="147"/>
      <c r="G2" s="147"/>
      <c r="H2" s="147"/>
      <c r="I2" s="147"/>
      <c r="J2" s="147"/>
      <c r="K2" s="147"/>
      <c r="L2" s="147"/>
      <c r="M2" s="147"/>
    </row>
    <row r="3" spans="1:13" ht="21" customHeight="1">
      <c r="A3" s="147" t="s">
        <v>78</v>
      </c>
      <c r="B3" s="147"/>
      <c r="C3" s="147"/>
      <c r="D3" s="147"/>
      <c r="E3" s="147"/>
      <c r="F3" s="147"/>
      <c r="G3" s="147"/>
      <c r="H3" s="147"/>
      <c r="I3" s="147"/>
      <c r="J3" s="147"/>
      <c r="K3" s="147"/>
      <c r="L3" s="147"/>
      <c r="M3" s="147"/>
    </row>
    <row r="4" spans="1:13" ht="21" customHeight="1">
      <c r="A4" s="147" t="str">
        <f>ORÇAMENTO!A4</f>
        <v>PREFEITURA MUNICIPAL DE ANDRELÂNDIA - MG</v>
      </c>
      <c r="B4" s="147"/>
      <c r="C4" s="147"/>
      <c r="D4" s="147"/>
      <c r="E4" s="147"/>
      <c r="F4" s="147"/>
      <c r="G4" s="147"/>
      <c r="H4" s="147"/>
      <c r="I4" s="147"/>
      <c r="J4" s="147"/>
      <c r="K4" s="147"/>
      <c r="L4" s="147"/>
      <c r="M4" s="147"/>
    </row>
    <row r="5" spans="1:13" ht="36" customHeight="1">
      <c r="A5" s="147" t="s">
        <v>18</v>
      </c>
      <c r="B5" s="147"/>
      <c r="C5" s="147"/>
      <c r="D5" s="147"/>
      <c r="E5" s="147"/>
      <c r="F5" s="147"/>
      <c r="G5" s="147"/>
      <c r="H5" s="147"/>
      <c r="I5" s="147"/>
      <c r="J5" s="147"/>
      <c r="K5" s="147"/>
      <c r="L5" s="147"/>
      <c r="M5" s="147"/>
    </row>
    <row r="6" spans="1:10" ht="15.75">
      <c r="A6" s="12"/>
      <c r="B6" s="12"/>
      <c r="C6" s="12"/>
      <c r="D6" s="12"/>
      <c r="E6" s="12"/>
      <c r="F6" s="12"/>
      <c r="G6" s="12"/>
      <c r="H6" s="12"/>
      <c r="I6" s="2"/>
      <c r="J6" s="19"/>
    </row>
    <row r="7" spans="1:14" s="57" customFormat="1" ht="16.5" customHeight="1">
      <c r="A7" s="52" t="s">
        <v>42</v>
      </c>
      <c r="B7" s="53"/>
      <c r="C7" s="71"/>
      <c r="D7" s="72"/>
      <c r="E7" s="71"/>
      <c r="F7" s="71"/>
      <c r="G7" s="53"/>
      <c r="H7" s="76" t="s">
        <v>50</v>
      </c>
      <c r="I7" s="75"/>
      <c r="J7" s="56"/>
      <c r="L7" s="82" t="s">
        <v>43</v>
      </c>
      <c r="M7" s="77"/>
      <c r="N7" s="83"/>
    </row>
    <row r="8" spans="1:14" s="57" customFormat="1" ht="16.5" customHeight="1">
      <c r="A8" s="58" t="str">
        <f>ORÇAMENTO!A8</f>
        <v>REFORMA DA RODOVIÁRIA</v>
      </c>
      <c r="B8" s="59"/>
      <c r="C8" s="59"/>
      <c r="D8" s="73"/>
      <c r="E8" s="59"/>
      <c r="F8" s="59"/>
      <c r="G8" s="59"/>
      <c r="H8" s="110" t="str">
        <f>ORÇAMENTO!D8</f>
        <v>RODOVIÁRIA</v>
      </c>
      <c r="I8" s="111"/>
      <c r="J8" s="79"/>
      <c r="K8" s="80"/>
      <c r="L8" s="84">
        <f>ORÇAMENTO!H8</f>
        <v>0</v>
      </c>
      <c r="M8" s="85"/>
      <c r="N8" s="83"/>
    </row>
    <row r="9" spans="1:10" s="57" customFormat="1" ht="6.75" customHeight="1">
      <c r="A9" s="60"/>
      <c r="B9" s="53"/>
      <c r="C9" s="53"/>
      <c r="D9" s="60"/>
      <c r="E9" s="53"/>
      <c r="F9" s="53"/>
      <c r="G9" s="53"/>
      <c r="H9" s="81"/>
      <c r="I9" s="62"/>
      <c r="J9" s="56"/>
    </row>
    <row r="10" spans="1:14" s="57" customFormat="1" ht="16.5" customHeight="1">
      <c r="A10" s="63" t="s">
        <v>51</v>
      </c>
      <c r="B10" s="53"/>
      <c r="C10" s="71"/>
      <c r="D10" s="74"/>
      <c r="E10" s="53"/>
      <c r="F10" s="53"/>
      <c r="G10" s="53"/>
      <c r="H10" s="76" t="s">
        <v>52</v>
      </c>
      <c r="I10" s="77"/>
      <c r="J10" s="56"/>
      <c r="L10" s="82" t="s">
        <v>53</v>
      </c>
      <c r="N10" s="83"/>
    </row>
    <row r="11" spans="1:14" s="57" customFormat="1" ht="16.5" customHeight="1">
      <c r="A11" s="58" t="str">
        <f>ORÇAMENTO!A11</f>
        <v>ANDRELÂNDIA - MG</v>
      </c>
      <c r="B11" s="59"/>
      <c r="C11" s="59"/>
      <c r="D11" s="73"/>
      <c r="E11" s="59"/>
      <c r="F11" s="59"/>
      <c r="G11" s="66"/>
      <c r="H11" s="67" t="str">
        <f>ORÇAMENTO!D11</f>
        <v>SETOP 04/2023 E SINAPI 07/2023 (NÃO DESONERADO)</v>
      </c>
      <c r="I11" s="78"/>
      <c r="J11" s="79"/>
      <c r="K11" s="80"/>
      <c r="L11" s="86">
        <f>ORÇAMENTO!H11</f>
        <v>0</v>
      </c>
      <c r="M11" s="87"/>
      <c r="N11" s="83"/>
    </row>
    <row r="12" spans="1:5" ht="15">
      <c r="A12" s="166"/>
      <c r="B12" s="166"/>
      <c r="C12" s="166"/>
      <c r="D12" s="166"/>
      <c r="E12" s="166"/>
    </row>
    <row r="13" spans="1:13" s="17" customFormat="1" ht="41.25" customHeight="1">
      <c r="A13" s="33" t="s">
        <v>1</v>
      </c>
      <c r="B13" s="33" t="s">
        <v>3</v>
      </c>
      <c r="C13" s="34" t="s">
        <v>19</v>
      </c>
      <c r="D13" s="35">
        <v>1</v>
      </c>
      <c r="E13" s="35">
        <v>2</v>
      </c>
      <c r="F13" s="36">
        <v>3</v>
      </c>
      <c r="G13" s="36">
        <v>4</v>
      </c>
      <c r="H13" s="36">
        <v>5</v>
      </c>
      <c r="I13" s="36">
        <v>6</v>
      </c>
      <c r="J13" s="36">
        <v>7</v>
      </c>
      <c r="K13" s="36">
        <v>8</v>
      </c>
      <c r="L13" s="36">
        <v>9</v>
      </c>
      <c r="M13" s="36">
        <v>10</v>
      </c>
    </row>
    <row r="14" spans="1:13" s="17" customFormat="1" ht="21.75" customHeight="1">
      <c r="A14" s="37"/>
      <c r="B14" s="37"/>
      <c r="C14" s="38"/>
      <c r="D14" s="38"/>
      <c r="E14" s="39"/>
      <c r="F14" s="31"/>
      <c r="G14" s="31"/>
      <c r="H14" s="32"/>
      <c r="I14" s="31"/>
      <c r="J14" s="31"/>
      <c r="K14" s="31"/>
      <c r="L14" s="31"/>
      <c r="M14" s="31"/>
    </row>
    <row r="15" spans="1:13" s="17" customFormat="1" ht="21.75" customHeight="1">
      <c r="A15" s="40">
        <f>ORÇAMENTO!A14</f>
        <v>1</v>
      </c>
      <c r="B15" s="40" t="str">
        <f>ORÇAMENTO!C14</f>
        <v>SERVIÇOS PRELIMINARES</v>
      </c>
      <c r="C15" s="112" t="e">
        <f>C16/$C$50</f>
        <v>#DIV/0!</v>
      </c>
      <c r="D15" s="146"/>
      <c r="E15" s="146"/>
      <c r="F15" s="146"/>
      <c r="G15" s="112"/>
      <c r="H15" s="112"/>
      <c r="I15" s="112"/>
      <c r="J15" s="112"/>
      <c r="K15" s="112"/>
      <c r="L15" s="112"/>
      <c r="M15" s="112"/>
    </row>
    <row r="16" spans="1:13" s="17" customFormat="1" ht="21.75" customHeight="1">
      <c r="A16" s="40"/>
      <c r="B16" s="40"/>
      <c r="C16" s="120">
        <f>ORÇAMENTO!H14</f>
        <v>0</v>
      </c>
      <c r="D16" s="121">
        <f>D15*$C$16</f>
        <v>0</v>
      </c>
      <c r="E16" s="121">
        <f>E15*$C$16</f>
        <v>0</v>
      </c>
      <c r="F16" s="121">
        <f>F15*$C$16</f>
        <v>0</v>
      </c>
      <c r="G16" s="121"/>
      <c r="H16" s="121"/>
      <c r="I16" s="121"/>
      <c r="J16" s="121"/>
      <c r="K16" s="121"/>
      <c r="L16" s="121"/>
      <c r="M16" s="121"/>
    </row>
    <row r="17" spans="1:13" s="17" customFormat="1" ht="21.75" customHeight="1">
      <c r="A17" s="40"/>
      <c r="B17" s="40"/>
      <c r="C17" s="41"/>
      <c r="D17" s="113"/>
      <c r="E17" s="114"/>
      <c r="F17" s="114"/>
      <c r="G17" s="115"/>
      <c r="H17" s="116"/>
      <c r="I17" s="115"/>
      <c r="J17" s="115"/>
      <c r="K17" s="115"/>
      <c r="L17" s="115"/>
      <c r="M17" s="115"/>
    </row>
    <row r="18" spans="1:13" s="17" customFormat="1" ht="21.75" customHeight="1">
      <c r="A18" s="42" t="str">
        <f>ORÇAMENTO!A16</f>
        <v>2</v>
      </c>
      <c r="B18" s="40" t="str">
        <f>ORÇAMENTO!C16</f>
        <v>DEMOLIÇÃO</v>
      </c>
      <c r="C18" s="112" t="e">
        <f>C19/$C$50</f>
        <v>#DIV/0!</v>
      </c>
      <c r="D18" s="146"/>
      <c r="E18" s="146"/>
      <c r="F18" s="146"/>
      <c r="G18" s="112"/>
      <c r="H18" s="112"/>
      <c r="I18" s="112"/>
      <c r="J18" s="112"/>
      <c r="K18" s="112"/>
      <c r="L18" s="112"/>
      <c r="M18" s="112"/>
    </row>
    <row r="19" spans="1:13" s="17" customFormat="1" ht="21.75" customHeight="1">
      <c r="A19" s="40"/>
      <c r="B19" s="40"/>
      <c r="C19" s="120">
        <f>ORÇAMENTO!H16</f>
        <v>0</v>
      </c>
      <c r="D19" s="121">
        <f>D18*$C$19</f>
        <v>0</v>
      </c>
      <c r="E19" s="121">
        <f>E18*$C$19</f>
        <v>0</v>
      </c>
      <c r="F19" s="121">
        <f>F18*$C$19</f>
        <v>0</v>
      </c>
      <c r="G19" s="121"/>
      <c r="H19" s="121"/>
      <c r="I19" s="121"/>
      <c r="J19" s="121"/>
      <c r="K19" s="121"/>
      <c r="L19" s="121"/>
      <c r="M19" s="121"/>
    </row>
    <row r="20" spans="1:13" s="17" customFormat="1" ht="21.75" customHeight="1">
      <c r="A20" s="40"/>
      <c r="B20" s="40"/>
      <c r="C20" s="41"/>
      <c r="D20" s="117"/>
      <c r="E20" s="118"/>
      <c r="F20" s="118"/>
      <c r="G20" s="115"/>
      <c r="H20" s="115"/>
      <c r="I20" s="115"/>
      <c r="J20" s="115"/>
      <c r="K20" s="115"/>
      <c r="L20" s="115"/>
      <c r="M20" s="115"/>
    </row>
    <row r="21" spans="1:13" s="17" customFormat="1" ht="21.75" customHeight="1">
      <c r="A21" s="42">
        <f>ORÇAMENTO!A26</f>
        <v>3</v>
      </c>
      <c r="B21" s="40" t="str">
        <f>ORÇAMENTO!C26</f>
        <v>ESTRUTURA, REVESTIMENTO E ACABAMENTO</v>
      </c>
      <c r="C21" s="112" t="e">
        <f>C22/$C$50</f>
        <v>#DIV/0!</v>
      </c>
      <c r="D21" s="146"/>
      <c r="E21" s="146"/>
      <c r="F21" s="146"/>
      <c r="G21" s="112"/>
      <c r="H21" s="112"/>
      <c r="I21" s="112"/>
      <c r="J21" s="112"/>
      <c r="K21" s="112"/>
      <c r="L21" s="112"/>
      <c r="M21" s="112"/>
    </row>
    <row r="22" spans="1:13" s="17" customFormat="1" ht="21.75" customHeight="1">
      <c r="A22" s="40"/>
      <c r="B22" s="40"/>
      <c r="C22" s="120">
        <f>ORÇAMENTO!H26</f>
        <v>0</v>
      </c>
      <c r="D22" s="121">
        <f>D21*$C$22</f>
        <v>0</v>
      </c>
      <c r="E22" s="121">
        <f>E21*$C$22</f>
        <v>0</v>
      </c>
      <c r="F22" s="121">
        <f>F21*$C$22</f>
        <v>0</v>
      </c>
      <c r="G22" s="121"/>
      <c r="H22" s="121"/>
      <c r="I22" s="121"/>
      <c r="J22" s="121"/>
      <c r="K22" s="121"/>
      <c r="L22" s="121"/>
      <c r="M22" s="121"/>
    </row>
    <row r="23" spans="1:13" s="17" customFormat="1" ht="21.75" customHeight="1">
      <c r="A23" s="40"/>
      <c r="B23" s="40"/>
      <c r="C23" s="45"/>
      <c r="D23" s="117"/>
      <c r="E23" s="119"/>
      <c r="F23" s="119"/>
      <c r="G23" s="115"/>
      <c r="H23" s="115"/>
      <c r="I23" s="115"/>
      <c r="J23" s="115"/>
      <c r="K23" s="115"/>
      <c r="L23" s="115"/>
      <c r="M23" s="115"/>
    </row>
    <row r="24" spans="1:13" s="17" customFormat="1" ht="21.75" customHeight="1">
      <c r="A24" s="42">
        <f>ORÇAMENTO!A33</f>
        <v>4</v>
      </c>
      <c r="B24" s="40" t="str">
        <f>ORÇAMENTO!C33</f>
        <v>PISOS</v>
      </c>
      <c r="C24" s="112" t="e">
        <f>C25/$C$50</f>
        <v>#DIV/0!</v>
      </c>
      <c r="D24" s="146"/>
      <c r="E24" s="146"/>
      <c r="F24" s="146"/>
      <c r="G24" s="112"/>
      <c r="H24" s="112"/>
      <c r="I24" s="112"/>
      <c r="J24" s="112"/>
      <c r="K24" s="112"/>
      <c r="L24" s="112"/>
      <c r="M24" s="112"/>
    </row>
    <row r="25" spans="1:13" s="17" customFormat="1" ht="21.75" customHeight="1">
      <c r="A25" s="40"/>
      <c r="B25" s="40"/>
      <c r="C25" s="120">
        <f>ORÇAMENTO!H33</f>
        <v>0</v>
      </c>
      <c r="D25" s="121">
        <f>D24*$C$25</f>
        <v>0</v>
      </c>
      <c r="E25" s="121">
        <f>E24*$C$25</f>
        <v>0</v>
      </c>
      <c r="F25" s="121">
        <f>F24*$C$25</f>
        <v>0</v>
      </c>
      <c r="G25" s="121"/>
      <c r="H25" s="121"/>
      <c r="I25" s="121"/>
      <c r="J25" s="121"/>
      <c r="K25" s="121"/>
      <c r="L25" s="121"/>
      <c r="M25" s="121"/>
    </row>
    <row r="26" spans="1:13" s="17" customFormat="1" ht="21.75" customHeight="1">
      <c r="A26" s="40"/>
      <c r="B26" s="40"/>
      <c r="C26" s="45"/>
      <c r="D26" s="117"/>
      <c r="E26" s="119"/>
      <c r="F26" s="119"/>
      <c r="G26" s="115"/>
      <c r="H26" s="115"/>
      <c r="I26" s="115"/>
      <c r="J26" s="115"/>
      <c r="K26" s="115"/>
      <c r="L26" s="115"/>
      <c r="M26" s="115"/>
    </row>
    <row r="27" spans="1:13" s="17" customFormat="1" ht="21.75" customHeight="1">
      <c r="A27" s="42">
        <f>ORÇAMENTO!A35</f>
        <v>5</v>
      </c>
      <c r="B27" s="40" t="str">
        <f>ORÇAMENTO!C35</f>
        <v>URBANIZAÇÃO/JARDINAGEM</v>
      </c>
      <c r="C27" s="112" t="e">
        <f>C28/$C$50</f>
        <v>#DIV/0!</v>
      </c>
      <c r="D27" s="146"/>
      <c r="E27" s="146"/>
      <c r="F27" s="146"/>
      <c r="G27" s="112"/>
      <c r="H27" s="112"/>
      <c r="I27" s="112"/>
      <c r="J27" s="112"/>
      <c r="K27" s="112"/>
      <c r="L27" s="112"/>
      <c r="M27" s="112"/>
    </row>
    <row r="28" spans="1:13" s="17" customFormat="1" ht="21.75" customHeight="1">
      <c r="A28" s="40"/>
      <c r="B28" s="40"/>
      <c r="C28" s="120">
        <f>ORÇAMENTO!H35</f>
        <v>0</v>
      </c>
      <c r="D28" s="121">
        <f>D27*$C$28</f>
        <v>0</v>
      </c>
      <c r="E28" s="121">
        <f>E27*$C$28</f>
        <v>0</v>
      </c>
      <c r="F28" s="121">
        <f>F27*$C$28</f>
        <v>0</v>
      </c>
      <c r="G28" s="121"/>
      <c r="H28" s="121"/>
      <c r="I28" s="121"/>
      <c r="J28" s="121"/>
      <c r="K28" s="121"/>
      <c r="L28" s="121"/>
      <c r="M28" s="121"/>
    </row>
    <row r="29" spans="1:13" s="17" customFormat="1" ht="21.75" customHeight="1">
      <c r="A29" s="40"/>
      <c r="B29" s="40"/>
      <c r="C29" s="45"/>
      <c r="D29" s="117"/>
      <c r="E29" s="119"/>
      <c r="F29" s="119"/>
      <c r="G29" s="115"/>
      <c r="H29" s="115"/>
      <c r="I29" s="115"/>
      <c r="J29" s="115"/>
      <c r="K29" s="115"/>
      <c r="L29" s="115"/>
      <c r="M29" s="115"/>
    </row>
    <row r="30" spans="1:13" s="17" customFormat="1" ht="21.75" customHeight="1">
      <c r="A30" s="42">
        <f>ORÇAMENTO!A38</f>
        <v>6</v>
      </c>
      <c r="B30" s="43" t="str">
        <f>ORÇAMENTO!C38</f>
        <v>LOUÇAS E METAIS</v>
      </c>
      <c r="C30" s="112" t="e">
        <f>C31/$C$50</f>
        <v>#DIV/0!</v>
      </c>
      <c r="D30" s="146"/>
      <c r="E30" s="146"/>
      <c r="F30" s="146"/>
      <c r="G30" s="112"/>
      <c r="H30" s="112"/>
      <c r="I30" s="112"/>
      <c r="J30" s="112"/>
      <c r="K30" s="112"/>
      <c r="L30" s="112"/>
      <c r="M30" s="112"/>
    </row>
    <row r="31" spans="1:13" s="17" customFormat="1" ht="21.75" customHeight="1">
      <c r="A31" s="40"/>
      <c r="B31" s="40"/>
      <c r="C31" s="120">
        <f>ORÇAMENTO!H38</f>
        <v>0</v>
      </c>
      <c r="D31" s="121">
        <f>D30*$C$31</f>
        <v>0</v>
      </c>
      <c r="E31" s="130">
        <f>E30*$C$31</f>
        <v>0</v>
      </c>
      <c r="F31" s="130">
        <f>F30*$C$31</f>
        <v>0</v>
      </c>
      <c r="G31" s="131"/>
      <c r="H31" s="131"/>
      <c r="I31" s="131"/>
      <c r="J31" s="131"/>
      <c r="K31" s="131"/>
      <c r="L31" s="131"/>
      <c r="M31" s="131"/>
    </row>
    <row r="32" spans="1:13" s="17" customFormat="1" ht="21.75" customHeight="1">
      <c r="A32" s="40"/>
      <c r="B32" s="44"/>
      <c r="C32" s="46"/>
      <c r="D32" s="113"/>
      <c r="E32" s="114"/>
      <c r="F32" s="114"/>
      <c r="G32" s="115"/>
      <c r="H32" s="115"/>
      <c r="I32" s="115"/>
      <c r="J32" s="115"/>
      <c r="K32" s="115"/>
      <c r="L32" s="115"/>
      <c r="M32" s="115"/>
    </row>
    <row r="33" spans="1:13" s="17" customFormat="1" ht="21.75" customHeight="1">
      <c r="A33" s="42">
        <f>ORÇAMENTO!A45</f>
        <v>7</v>
      </c>
      <c r="B33" s="44" t="str">
        <f>ORÇAMENTO!C45</f>
        <v>ESQUADRIAS</v>
      </c>
      <c r="C33" s="112" t="e">
        <f>C34/$C$50</f>
        <v>#DIV/0!</v>
      </c>
      <c r="D33" s="146"/>
      <c r="E33" s="146"/>
      <c r="F33" s="146"/>
      <c r="G33" s="132"/>
      <c r="H33" s="132"/>
      <c r="I33" s="132"/>
      <c r="J33" s="132"/>
      <c r="K33" s="132"/>
      <c r="L33" s="132"/>
      <c r="M33" s="132"/>
    </row>
    <row r="34" spans="1:13" s="17" customFormat="1" ht="21.75" customHeight="1">
      <c r="A34" s="40"/>
      <c r="B34" s="40"/>
      <c r="C34" s="120">
        <f>ORÇAMENTO!H45</f>
        <v>0</v>
      </c>
      <c r="D34" s="121">
        <f>D33*$C$34</f>
        <v>0</v>
      </c>
      <c r="E34" s="130">
        <f>E33*$C$34</f>
        <v>0</v>
      </c>
      <c r="F34" s="130">
        <f>F33*$C$34</f>
        <v>0</v>
      </c>
      <c r="G34" s="131"/>
      <c r="H34" s="131"/>
      <c r="I34" s="131"/>
      <c r="J34" s="131"/>
      <c r="K34" s="131"/>
      <c r="L34" s="131"/>
      <c r="M34" s="131"/>
    </row>
    <row r="35" spans="1:13" s="17" customFormat="1" ht="21.75" customHeight="1">
      <c r="A35" s="40"/>
      <c r="B35" s="44"/>
      <c r="C35" s="46"/>
      <c r="D35" s="113"/>
      <c r="E35" s="114"/>
      <c r="F35" s="114"/>
      <c r="G35" s="115"/>
      <c r="H35" s="115"/>
      <c r="I35" s="115"/>
      <c r="J35" s="115"/>
      <c r="K35" s="115"/>
      <c r="L35" s="115"/>
      <c r="M35" s="115"/>
    </row>
    <row r="36" spans="1:13" s="17" customFormat="1" ht="21.75" customHeight="1">
      <c r="A36" s="42">
        <f>ORÇAMENTO!A49</f>
        <v>8</v>
      </c>
      <c r="B36" s="44" t="str">
        <f>ORÇAMENTO!C49</f>
        <v>MANUTENÇÕES</v>
      </c>
      <c r="C36" s="112" t="e">
        <f>C37/$C$50</f>
        <v>#DIV/0!</v>
      </c>
      <c r="D36" s="146"/>
      <c r="E36" s="146"/>
      <c r="F36" s="146"/>
      <c r="G36" s="115"/>
      <c r="H36" s="115"/>
      <c r="I36" s="115"/>
      <c r="J36" s="115"/>
      <c r="K36" s="115"/>
      <c r="L36" s="115"/>
      <c r="M36" s="115"/>
    </row>
    <row r="37" spans="1:13" s="17" customFormat="1" ht="21.75" customHeight="1">
      <c r="A37" s="40"/>
      <c r="B37" s="40"/>
      <c r="C37" s="120">
        <f>ORÇAMENTO!H49</f>
        <v>0</v>
      </c>
      <c r="D37" s="121">
        <f>D36*$C$37</f>
        <v>0</v>
      </c>
      <c r="E37" s="130">
        <f>E36*$C$37</f>
        <v>0</v>
      </c>
      <c r="F37" s="130">
        <f>F36*$C$37</f>
        <v>0</v>
      </c>
      <c r="G37" s="115"/>
      <c r="H37" s="115"/>
      <c r="I37" s="115"/>
      <c r="J37" s="115"/>
      <c r="K37" s="115"/>
      <c r="L37" s="115"/>
      <c r="M37" s="115"/>
    </row>
    <row r="38" spans="1:13" s="17" customFormat="1" ht="21.75" customHeight="1">
      <c r="A38" s="40"/>
      <c r="B38" s="44"/>
      <c r="C38" s="40"/>
      <c r="D38" s="113"/>
      <c r="E38" s="129"/>
      <c r="F38" s="129"/>
      <c r="G38" s="115"/>
      <c r="H38" s="115"/>
      <c r="I38" s="115"/>
      <c r="J38" s="115"/>
      <c r="K38" s="115"/>
      <c r="L38" s="115"/>
      <c r="M38" s="115"/>
    </row>
    <row r="39" spans="1:13" s="17" customFormat="1" ht="21.75" customHeight="1">
      <c r="A39" s="40">
        <v>9</v>
      </c>
      <c r="B39" s="44" t="str">
        <f>ORÇAMENTO!C56</f>
        <v>CONSTRUÇÃO DE PNE</v>
      </c>
      <c r="C39" s="112" t="e">
        <f>C40/$C$50</f>
        <v>#DIV/0!</v>
      </c>
      <c r="D39" s="146"/>
      <c r="E39" s="146"/>
      <c r="F39" s="146"/>
      <c r="G39" s="115"/>
      <c r="H39" s="115"/>
      <c r="I39" s="115"/>
      <c r="J39" s="115"/>
      <c r="K39" s="115"/>
      <c r="L39" s="115"/>
      <c r="M39" s="115"/>
    </row>
    <row r="40" spans="1:13" s="17" customFormat="1" ht="21.75" customHeight="1">
      <c r="A40" s="40"/>
      <c r="B40" s="44"/>
      <c r="C40" s="120">
        <f>ORÇAMENTO!H56</f>
        <v>0</v>
      </c>
      <c r="D40" s="121">
        <f>D39*$C$40</f>
        <v>0</v>
      </c>
      <c r="E40" s="121">
        <f>E39*$C$40</f>
        <v>0</v>
      </c>
      <c r="F40" s="121">
        <f>F39*$C$40</f>
        <v>0</v>
      </c>
      <c r="G40" s="115"/>
      <c r="H40" s="115"/>
      <c r="I40" s="115"/>
      <c r="J40" s="115"/>
      <c r="K40" s="115"/>
      <c r="L40" s="115"/>
      <c r="M40" s="115"/>
    </row>
    <row r="41" spans="1:13" s="17" customFormat="1" ht="21.75" customHeight="1">
      <c r="A41" s="40"/>
      <c r="B41" s="44"/>
      <c r="C41" s="40"/>
      <c r="D41" s="113"/>
      <c r="E41" s="129"/>
      <c r="F41" s="129"/>
      <c r="G41" s="115"/>
      <c r="H41" s="115"/>
      <c r="I41" s="115"/>
      <c r="J41" s="115"/>
      <c r="K41" s="115"/>
      <c r="L41" s="115"/>
      <c r="M41" s="115"/>
    </row>
    <row r="42" spans="1:13" s="17" customFormat="1" ht="21.75" customHeight="1">
      <c r="A42" s="40">
        <v>10</v>
      </c>
      <c r="B42" s="44" t="str">
        <f>ORÇAMENTO!C69</f>
        <v>CONSTRUÇÃO DE RAMPA E ESCADA</v>
      </c>
      <c r="C42" s="112" t="e">
        <f>C43/$C$50</f>
        <v>#DIV/0!</v>
      </c>
      <c r="D42" s="146"/>
      <c r="E42" s="146"/>
      <c r="F42" s="146"/>
      <c r="G42" s="115"/>
      <c r="H42" s="115"/>
      <c r="I42" s="115"/>
      <c r="J42" s="115"/>
      <c r="K42" s="115"/>
      <c r="L42" s="115"/>
      <c r="M42" s="115"/>
    </row>
    <row r="43" spans="1:13" s="17" customFormat="1" ht="21.75" customHeight="1">
      <c r="A43" s="40"/>
      <c r="B43" s="44"/>
      <c r="C43" s="120">
        <f>ORÇAMENTO!H69</f>
        <v>0</v>
      </c>
      <c r="D43" s="121">
        <f>D42*$C$43</f>
        <v>0</v>
      </c>
      <c r="E43" s="121">
        <f>E42*$C$43</f>
        <v>0</v>
      </c>
      <c r="F43" s="121">
        <f>F42*$C$43</f>
        <v>0</v>
      </c>
      <c r="G43" s="133"/>
      <c r="H43" s="115"/>
      <c r="I43" s="115"/>
      <c r="J43" s="115"/>
      <c r="K43" s="115"/>
      <c r="L43" s="115"/>
      <c r="M43" s="115"/>
    </row>
    <row r="44" spans="1:13" s="17" customFormat="1" ht="21.75" customHeight="1">
      <c r="A44" s="140"/>
      <c r="B44" s="141"/>
      <c r="C44" s="140"/>
      <c r="D44" s="142"/>
      <c r="E44" s="143"/>
      <c r="F44" s="143"/>
      <c r="G44" s="115"/>
      <c r="H44" s="115"/>
      <c r="I44" s="115"/>
      <c r="J44" s="115"/>
      <c r="K44" s="115"/>
      <c r="L44" s="115"/>
      <c r="M44" s="115"/>
    </row>
    <row r="45" spans="1:13" s="17" customFormat="1" ht="21.75" customHeight="1">
      <c r="A45" s="40">
        <v>11</v>
      </c>
      <c r="B45" s="44" t="str">
        <f>ORÇAMENTO!C77</f>
        <v>SERVIÇOS COMPLEMENTARES</v>
      </c>
      <c r="C45" s="112" t="e">
        <f>C46/$C$50</f>
        <v>#DIV/0!</v>
      </c>
      <c r="D45" s="146"/>
      <c r="E45" s="146"/>
      <c r="F45" s="146"/>
      <c r="G45" s="132"/>
      <c r="H45" s="132"/>
      <c r="I45" s="132"/>
      <c r="J45" s="132"/>
      <c r="K45" s="132"/>
      <c r="L45" s="132"/>
      <c r="M45" s="132"/>
    </row>
    <row r="46" spans="1:13" s="17" customFormat="1" ht="21.75" customHeight="1">
      <c r="A46" s="31"/>
      <c r="B46" s="31"/>
      <c r="C46" s="120">
        <f>ORÇAMENTO!H77</f>
        <v>0</v>
      </c>
      <c r="D46" s="121">
        <f>D45*$C$46</f>
        <v>0</v>
      </c>
      <c r="E46" s="121">
        <f>E45*$C$46</f>
        <v>0</v>
      </c>
      <c r="F46" s="121">
        <f>F45*$C$46</f>
        <v>0</v>
      </c>
      <c r="G46" s="131"/>
      <c r="H46" s="131"/>
      <c r="I46" s="131"/>
      <c r="J46" s="131"/>
      <c r="K46" s="131"/>
      <c r="L46" s="131"/>
      <c r="M46" s="131"/>
    </row>
    <row r="47" spans="1:13" s="17" customFormat="1" ht="21.75" customHeight="1">
      <c r="A47" s="140"/>
      <c r="B47" s="141"/>
      <c r="C47" s="144"/>
      <c r="D47" s="142"/>
      <c r="E47" s="143"/>
      <c r="F47" s="115"/>
      <c r="G47" s="115"/>
      <c r="H47" s="115"/>
      <c r="I47" s="115"/>
      <c r="J47" s="115"/>
      <c r="K47" s="115"/>
      <c r="L47" s="115"/>
      <c r="M47" s="115"/>
    </row>
    <row r="48" spans="1:13" s="17" customFormat="1" ht="21.75" customHeight="1">
      <c r="A48" s="134"/>
      <c r="B48" s="135"/>
      <c r="C48" s="136"/>
      <c r="D48" s="137"/>
      <c r="E48" s="138"/>
      <c r="F48" s="139"/>
      <c r="G48" s="139"/>
      <c r="H48" s="115"/>
      <c r="I48" s="115"/>
      <c r="J48" s="115"/>
      <c r="K48" s="115"/>
      <c r="L48" s="115"/>
      <c r="M48" s="115"/>
    </row>
    <row r="49" spans="1:13" s="47" customFormat="1" ht="21.75" customHeight="1">
      <c r="A49" s="48"/>
      <c r="B49" s="49" t="s">
        <v>20</v>
      </c>
      <c r="C49" s="122" t="e">
        <f>C36+C33+C30+C27+C24+C21+C18+C15+C39+C42+C45</f>
        <v>#DIV/0!</v>
      </c>
      <c r="D49" s="123" t="e">
        <f>D50/$C$50</f>
        <v>#DIV/0!</v>
      </c>
      <c r="E49" s="123" t="e">
        <f>E50/$C$50</f>
        <v>#DIV/0!</v>
      </c>
      <c r="F49" s="123" t="e">
        <f>F50/$C$50</f>
        <v>#DIV/0!</v>
      </c>
      <c r="G49" s="123"/>
      <c r="H49" s="123"/>
      <c r="I49" s="123"/>
      <c r="J49" s="123"/>
      <c r="K49" s="123"/>
      <c r="L49" s="123"/>
      <c r="M49" s="123"/>
    </row>
    <row r="50" spans="1:13" s="47" customFormat="1" ht="21.75" customHeight="1">
      <c r="A50" s="92"/>
      <c r="B50" s="93" t="s">
        <v>21</v>
      </c>
      <c r="C50" s="124">
        <f>C37+C34+C31+C28+C25+C22+C19+C16+C40+C43+C46</f>
        <v>0</v>
      </c>
      <c r="D50" s="124">
        <f>D37+D34+D31+D28+D25+D22+D19+D16+D40+D43+D46</f>
        <v>0</v>
      </c>
      <c r="E50" s="124">
        <f>E37+E34+E31+E28+E25+E22+E19+E16+E40+E43+E46</f>
        <v>0</v>
      </c>
      <c r="F50" s="124">
        <f>F37+F34+F31+F28+F25+F22+F19+F16+F40+F43+F46</f>
        <v>0</v>
      </c>
      <c r="G50" s="124"/>
      <c r="H50" s="124"/>
      <c r="I50" s="124"/>
      <c r="J50" s="124"/>
      <c r="K50" s="124"/>
      <c r="L50" s="124"/>
      <c r="M50" s="124"/>
    </row>
    <row r="51" spans="1:13" ht="71.25" customHeight="1">
      <c r="A51" s="88" t="s">
        <v>63</v>
      </c>
      <c r="B51" s="3"/>
      <c r="C51" s="88"/>
      <c r="D51" s="89"/>
      <c r="F51" s="89"/>
      <c r="G51" s="88"/>
      <c r="H51" s="89"/>
      <c r="J51" s="88" t="s">
        <v>63</v>
      </c>
      <c r="K51" s="3"/>
      <c r="L51" s="3"/>
      <c r="M51" s="3"/>
    </row>
    <row r="52" spans="1:10" ht="15">
      <c r="A52" s="21" t="str">
        <f>ORÇAMENTO!A83</f>
        <v>Prefeitura Municipal de Andrelândia</v>
      </c>
      <c r="F52" s="68"/>
      <c r="G52" s="68"/>
      <c r="J52" s="21" t="s">
        <v>55</v>
      </c>
    </row>
    <row r="53" spans="1:10" ht="15">
      <c r="A53" s="69" t="str">
        <f>ORÇAMENTO!A84</f>
        <v>Francisco Carlos Rivelli</v>
      </c>
      <c r="F53" s="68"/>
      <c r="G53" s="68"/>
      <c r="J53" t="s">
        <v>56</v>
      </c>
    </row>
    <row r="54" spans="1:10" ht="15">
      <c r="A54" s="69" t="s">
        <v>57</v>
      </c>
      <c r="F54" s="68"/>
      <c r="G54" s="68"/>
      <c r="J54" t="s">
        <v>58</v>
      </c>
    </row>
    <row r="55" spans="1:10" ht="15">
      <c r="A55" s="3"/>
      <c r="B55" s="3"/>
      <c r="C55" s="3"/>
      <c r="D55" s="3"/>
      <c r="E55" s="10"/>
      <c r="J55" t="s">
        <v>59</v>
      </c>
    </row>
    <row r="56" spans="1:5" ht="15">
      <c r="A56" s="15"/>
      <c r="B56" s="3"/>
      <c r="C56" s="3"/>
      <c r="D56" s="3"/>
      <c r="E56" s="10"/>
    </row>
    <row r="57" spans="1:5" ht="15">
      <c r="A57" s="16"/>
      <c r="B57" s="3"/>
      <c r="C57" s="3"/>
      <c r="D57" s="3"/>
      <c r="E57" s="10"/>
    </row>
    <row r="58" spans="1:5" ht="15">
      <c r="A58" s="15"/>
      <c r="B58" s="3"/>
      <c r="C58" s="3"/>
      <c r="D58" s="3"/>
      <c r="E58" s="10"/>
    </row>
    <row r="59" spans="1:5" ht="15">
      <c r="A59" s="17"/>
      <c r="E59" s="11"/>
    </row>
    <row r="60" spans="1:5" ht="15">
      <c r="A60" s="91"/>
      <c r="B60" s="91"/>
      <c r="C60" s="91"/>
      <c r="D60" s="91"/>
      <c r="E60" s="91"/>
    </row>
    <row r="61" spans="1:5" ht="15">
      <c r="A61" s="90"/>
      <c r="B61" s="90"/>
      <c r="C61" s="90"/>
      <c r="D61" s="90"/>
      <c r="E61" s="90"/>
    </row>
    <row r="62" spans="1:5" ht="15">
      <c r="A62" s="90"/>
      <c r="B62" s="90"/>
      <c r="C62" s="90"/>
      <c r="D62" s="90"/>
      <c r="E62" s="90"/>
    </row>
    <row r="63" spans="1:5" ht="15">
      <c r="A63" s="90"/>
      <c r="B63" s="90"/>
      <c r="C63" s="90"/>
      <c r="D63" s="90"/>
      <c r="E63" s="90"/>
    </row>
    <row r="64" ht="15">
      <c r="E64" s="11"/>
    </row>
    <row r="65" ht="15">
      <c r="E65" s="11"/>
    </row>
    <row r="66" ht="15">
      <c r="E66" s="11"/>
    </row>
    <row r="67" ht="15">
      <c r="E67" s="11"/>
    </row>
    <row r="68" ht="15">
      <c r="E68" s="11"/>
    </row>
    <row r="69" ht="15">
      <c r="E69" s="11"/>
    </row>
    <row r="70" ht="15">
      <c r="E70" s="11"/>
    </row>
    <row r="71" ht="15">
      <c r="E71" s="11"/>
    </row>
    <row r="72" ht="15">
      <c r="E72" s="11"/>
    </row>
    <row r="73" ht="15">
      <c r="E73" s="11"/>
    </row>
    <row r="74" ht="15">
      <c r="E74" s="11"/>
    </row>
    <row r="75" ht="15">
      <c r="E75" s="11"/>
    </row>
    <row r="76" ht="15">
      <c r="E76" s="11"/>
    </row>
    <row r="77" ht="15">
      <c r="E77" s="11"/>
    </row>
    <row r="78" ht="15">
      <c r="E78" s="11"/>
    </row>
    <row r="79" ht="15">
      <c r="E79" s="11"/>
    </row>
    <row r="80" ht="15">
      <c r="E80" s="11"/>
    </row>
    <row r="81" ht="15">
      <c r="E81" s="11"/>
    </row>
    <row r="82" ht="15">
      <c r="E82" s="11"/>
    </row>
    <row r="83" ht="15">
      <c r="E83" s="11"/>
    </row>
    <row r="84" ht="15">
      <c r="E84" s="11"/>
    </row>
    <row r="85" ht="15">
      <c r="E85" s="11"/>
    </row>
    <row r="86" ht="15">
      <c r="E86" s="11"/>
    </row>
    <row r="87" ht="15">
      <c r="E87" s="11"/>
    </row>
    <row r="88" ht="15">
      <c r="E88" s="11"/>
    </row>
    <row r="89" ht="15">
      <c r="E89" s="11"/>
    </row>
    <row r="90" ht="15">
      <c r="E90" s="11"/>
    </row>
    <row r="91" ht="15">
      <c r="E91" s="11"/>
    </row>
    <row r="92" ht="15">
      <c r="E92" s="11"/>
    </row>
    <row r="93" ht="15">
      <c r="E93" s="11"/>
    </row>
    <row r="94" ht="15">
      <c r="E94" s="11"/>
    </row>
    <row r="95" ht="15">
      <c r="E95" s="11"/>
    </row>
    <row r="96" ht="15">
      <c r="E96" s="11"/>
    </row>
    <row r="97" ht="15">
      <c r="E97" s="11"/>
    </row>
    <row r="98" ht="15">
      <c r="E98" s="11"/>
    </row>
    <row r="99" ht="15">
      <c r="E99" s="11"/>
    </row>
    <row r="100" ht="15">
      <c r="E100" s="11"/>
    </row>
    <row r="101" ht="15">
      <c r="E101" s="11"/>
    </row>
    <row r="102" ht="15">
      <c r="E102" s="11"/>
    </row>
    <row r="103" ht="15">
      <c r="E103" s="11"/>
    </row>
    <row r="104" ht="15">
      <c r="E104" s="11"/>
    </row>
    <row r="105" ht="15">
      <c r="E105" s="11"/>
    </row>
    <row r="106" ht="15">
      <c r="E106" s="11"/>
    </row>
    <row r="107" ht="15">
      <c r="E107" s="11"/>
    </row>
    <row r="108" ht="15">
      <c r="E108" s="11"/>
    </row>
    <row r="109" ht="15">
      <c r="E109" s="11"/>
    </row>
    <row r="110" ht="15">
      <c r="E110" s="11"/>
    </row>
    <row r="111" ht="15">
      <c r="E111" s="11"/>
    </row>
    <row r="112" ht="15">
      <c r="E112" s="11"/>
    </row>
    <row r="113" ht="15">
      <c r="E113" s="11"/>
    </row>
    <row r="114" ht="15">
      <c r="E114" s="11"/>
    </row>
    <row r="115" ht="15">
      <c r="E115" s="11"/>
    </row>
    <row r="116" ht="15">
      <c r="E116" s="11"/>
    </row>
    <row r="117" ht="15">
      <c r="E117" s="11"/>
    </row>
    <row r="118" ht="15">
      <c r="E118" s="11"/>
    </row>
    <row r="119" ht="15">
      <c r="E119" s="11"/>
    </row>
    <row r="120" ht="15">
      <c r="E120" s="11"/>
    </row>
    <row r="121" ht="15">
      <c r="E121" s="11"/>
    </row>
    <row r="122" ht="15">
      <c r="E122" s="11"/>
    </row>
    <row r="123" ht="15">
      <c r="E123" s="11"/>
    </row>
    <row r="124" ht="15">
      <c r="E124" s="11"/>
    </row>
    <row r="125" ht="15">
      <c r="E125" s="11"/>
    </row>
    <row r="126" ht="15">
      <c r="E126" s="11"/>
    </row>
    <row r="127" ht="15">
      <c r="E127" s="11"/>
    </row>
    <row r="128" ht="15">
      <c r="E128" s="11"/>
    </row>
    <row r="129" ht="15">
      <c r="E129" s="11"/>
    </row>
    <row r="130" ht="15">
      <c r="E130" s="11"/>
    </row>
    <row r="131" ht="15">
      <c r="E131" s="11"/>
    </row>
    <row r="132" ht="15">
      <c r="E132" s="11"/>
    </row>
    <row r="133" ht="15">
      <c r="E133" s="11"/>
    </row>
    <row r="134" ht="15">
      <c r="E134" s="11"/>
    </row>
    <row r="135" ht="15">
      <c r="E135" s="11"/>
    </row>
    <row r="136" ht="15">
      <c r="E136" s="11"/>
    </row>
    <row r="137" ht="15">
      <c r="E137" s="11"/>
    </row>
    <row r="138" ht="15">
      <c r="E138" s="11"/>
    </row>
    <row r="139" ht="15">
      <c r="E139" s="11"/>
    </row>
    <row r="140" ht="15">
      <c r="E140" s="11"/>
    </row>
    <row r="141" ht="15">
      <c r="E141" s="11"/>
    </row>
    <row r="142" ht="15">
      <c r="E142" s="11"/>
    </row>
    <row r="143" ht="15">
      <c r="E143" s="11"/>
    </row>
    <row r="144" ht="15">
      <c r="E144" s="11"/>
    </row>
    <row r="145" ht="15">
      <c r="E145" s="11"/>
    </row>
    <row r="146" ht="15">
      <c r="E146" s="11"/>
    </row>
    <row r="147" ht="15">
      <c r="E147" s="11"/>
    </row>
    <row r="148" ht="15">
      <c r="E148" s="11"/>
    </row>
    <row r="149" ht="15">
      <c r="E149" s="11"/>
    </row>
    <row r="150" ht="15">
      <c r="E150" s="11"/>
    </row>
    <row r="151" ht="15">
      <c r="E151" s="11"/>
    </row>
    <row r="152" ht="15">
      <c r="E152" s="11"/>
    </row>
    <row r="153" ht="15">
      <c r="E153" s="11"/>
    </row>
    <row r="154" ht="15">
      <c r="E154" s="11"/>
    </row>
    <row r="155" ht="15">
      <c r="E155" s="11"/>
    </row>
    <row r="156" ht="15">
      <c r="E156" s="11"/>
    </row>
    <row r="157" ht="15">
      <c r="E157" s="11"/>
    </row>
    <row r="158" ht="15">
      <c r="E158" s="11"/>
    </row>
    <row r="159" ht="15">
      <c r="E159" s="11"/>
    </row>
    <row r="160" ht="15">
      <c r="E160" s="11"/>
    </row>
    <row r="161" ht="15">
      <c r="E161" s="11"/>
    </row>
    <row r="162" ht="15">
      <c r="E162" s="11"/>
    </row>
    <row r="163" ht="15">
      <c r="E163" s="11"/>
    </row>
    <row r="164" ht="15">
      <c r="E164" s="11"/>
    </row>
  </sheetData>
  <sheetProtection sheet="1" objects="1" scenarios="1"/>
  <protectedRanges>
    <protectedRange sqref="D15:F15 D18:F18 D21:F21 D24:F24 D27:F27 D30:F30 D33:F33 D36:F36 D39:F39 D42:F42 D45:F45" name="Intervalo2"/>
  </protectedRanges>
  <mergeCells count="5">
    <mergeCell ref="A4:M4"/>
    <mergeCell ref="A2:M2"/>
    <mergeCell ref="A3:M3"/>
    <mergeCell ref="A5:M5"/>
    <mergeCell ref="A12:E12"/>
  </mergeCells>
  <printOptions/>
  <pageMargins left="0.5201388888888889" right="0.4097222222222222" top="0.33" bottom="0.44" header="0.3" footer="0.39"/>
  <pageSetup fitToHeight="0" fitToWidth="1" horizontalDpi="360" verticalDpi="36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Engenharia</dc:creator>
  <cp:keywords/>
  <dc:description/>
  <cp:lastModifiedBy>Engenharia Ampar</cp:lastModifiedBy>
  <cp:lastPrinted>2023-09-26T19:58:25Z</cp:lastPrinted>
  <dcterms:created xsi:type="dcterms:W3CDTF">2020-05-28T20:46:40Z</dcterms:created>
  <dcterms:modified xsi:type="dcterms:W3CDTF">2023-11-28T17:08:57Z</dcterms:modified>
  <cp:category/>
  <cp:version/>
  <cp:contentType/>
  <cp:contentStatus/>
</cp:coreProperties>
</file>